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enzuela\Desktop\"/>
    </mc:Choice>
  </mc:AlternateContent>
  <bookViews>
    <workbookView xWindow="0" yWindow="0" windowWidth="21570" windowHeight="8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Sheet1!$A$2:$J$152</definedName>
  </definedNames>
  <calcPr calcId="152511"/>
</workbook>
</file>

<file path=xl/calcChain.xml><?xml version="1.0" encoding="utf-8"?>
<calcChain xmlns="http://schemas.openxmlformats.org/spreadsheetml/2006/main">
  <c r="I47" i="1" l="1"/>
  <c r="I40" i="1"/>
  <c r="I32" i="1"/>
  <c r="I33" i="1"/>
  <c r="I34" i="1"/>
  <c r="I35" i="1"/>
  <c r="I36" i="1"/>
  <c r="I37" i="1"/>
  <c r="I38" i="1"/>
  <c r="I39" i="1"/>
  <c r="I41" i="1"/>
  <c r="I42" i="1"/>
  <c r="I43" i="1"/>
  <c r="I44" i="1"/>
  <c r="I45" i="1"/>
  <c r="I46" i="1"/>
  <c r="I48" i="1"/>
  <c r="I49" i="1"/>
  <c r="I50" i="1"/>
  <c r="I51" i="1"/>
  <c r="I52" i="1"/>
  <c r="I53" i="1"/>
  <c r="I10" i="1"/>
  <c r="I12" i="1" s="1"/>
  <c r="I14" i="1" s="1"/>
  <c r="I20" i="1" s="1"/>
  <c r="I24" i="1" s="1"/>
  <c r="I26" i="1" s="1"/>
  <c r="A117" i="1" l="1"/>
  <c r="A110" i="1"/>
  <c r="A102" i="1"/>
  <c r="A95" i="1"/>
  <c r="A124" i="1"/>
  <c r="I54" i="1"/>
  <c r="H69" i="1" s="1"/>
  <c r="A88" i="1"/>
  <c r="G64" i="1" l="1"/>
  <c r="C57" i="1"/>
  <c r="I73" i="1"/>
  <c r="G62" i="1"/>
  <c r="H59" i="1"/>
  <c r="H66" i="1"/>
  <c r="G61" i="1"/>
  <c r="G71" i="1"/>
  <c r="I70" i="1"/>
  <c r="G63" i="1"/>
  <c r="H63" i="1"/>
  <c r="H73" i="1"/>
  <c r="I65" i="1"/>
  <c r="I71" i="1"/>
  <c r="H62" i="1"/>
  <c r="G73" i="1"/>
  <c r="G75" i="1"/>
  <c r="I61" i="1"/>
  <c r="H61" i="1"/>
  <c r="H75" i="1"/>
  <c r="G72" i="1"/>
  <c r="I74" i="1"/>
  <c r="H64" i="1"/>
  <c r="I72" i="1"/>
  <c r="G67" i="1"/>
  <c r="I60" i="1"/>
  <c r="H65" i="1"/>
  <c r="G65" i="1"/>
  <c r="H71" i="1"/>
  <c r="G74" i="1"/>
  <c r="G66" i="1"/>
  <c r="H74" i="1"/>
  <c r="G70" i="1"/>
  <c r="I66" i="1"/>
  <c r="I69" i="1"/>
  <c r="I62" i="1"/>
  <c r="H70" i="1"/>
  <c r="I75" i="1"/>
  <c r="I59" i="1"/>
  <c r="F57" i="1" s="1"/>
  <c r="I80" i="1" s="1"/>
  <c r="I85" i="1" s="1"/>
  <c r="H72" i="1"/>
  <c r="H67" i="1"/>
  <c r="G68" i="1"/>
  <c r="G59" i="1"/>
  <c r="I67" i="1"/>
  <c r="G60" i="1"/>
  <c r="I63" i="1"/>
  <c r="H68" i="1"/>
  <c r="G69" i="1"/>
  <c r="I64" i="1"/>
  <c r="I68" i="1"/>
  <c r="H60" i="1"/>
  <c r="F129" i="1" l="1"/>
  <c r="D128" i="1"/>
  <c r="H126" i="1"/>
  <c r="E129" i="1"/>
  <c r="I127" i="1"/>
  <c r="G126" i="1"/>
  <c r="D129" i="1"/>
  <c r="H127" i="1"/>
  <c r="F126" i="1"/>
  <c r="I128" i="1"/>
  <c r="G127" i="1"/>
  <c r="E126" i="1"/>
  <c r="D126" i="1"/>
  <c r="H128" i="1"/>
  <c r="F127" i="1"/>
  <c r="I129" i="1"/>
  <c r="G128" i="1"/>
  <c r="E127" i="1"/>
  <c r="H129" i="1"/>
  <c r="F128" i="1"/>
  <c r="D127" i="1"/>
  <c r="G129" i="1"/>
  <c r="E128" i="1"/>
  <c r="I126" i="1"/>
  <c r="F106" i="1"/>
  <c r="D106" i="1"/>
  <c r="F105" i="1"/>
  <c r="D105" i="1"/>
  <c r="G104" i="1"/>
  <c r="F104" i="1"/>
  <c r="D104" i="1"/>
  <c r="G107" i="1"/>
  <c r="E107" i="1"/>
  <c r="G106" i="1"/>
  <c r="E106" i="1"/>
  <c r="G105" i="1"/>
  <c r="E105" i="1"/>
  <c r="E104" i="1"/>
  <c r="F107" i="1"/>
  <c r="D107" i="1"/>
  <c r="D57" i="1"/>
  <c r="G80" i="1" s="1"/>
  <c r="G85" i="1" s="1"/>
  <c r="E57" i="1"/>
  <c r="H80" i="1" s="1"/>
  <c r="H85" i="1" s="1"/>
  <c r="I122" i="1" l="1"/>
  <c r="G121" i="1"/>
  <c r="E120" i="1"/>
  <c r="F100" i="1"/>
  <c r="D99" i="1"/>
  <c r="D119" i="1"/>
  <c r="H122" i="1"/>
  <c r="F121" i="1"/>
  <c r="D120" i="1"/>
  <c r="F99" i="1"/>
  <c r="D98" i="1"/>
  <c r="G97" i="1"/>
  <c r="F120" i="1"/>
  <c r="D100" i="1"/>
  <c r="G122" i="1"/>
  <c r="E121" i="1"/>
  <c r="I119" i="1"/>
  <c r="F98" i="1"/>
  <c r="D97" i="1"/>
  <c r="F122" i="1"/>
  <c r="D121" i="1"/>
  <c r="H119" i="1"/>
  <c r="G100" i="1"/>
  <c r="E100" i="1"/>
  <c r="E122" i="1"/>
  <c r="I120" i="1"/>
  <c r="G119" i="1"/>
  <c r="G99" i="1"/>
  <c r="E99" i="1"/>
  <c r="D122" i="1"/>
  <c r="H120" i="1"/>
  <c r="F119" i="1"/>
  <c r="G98" i="1"/>
  <c r="E98" i="1"/>
  <c r="I121" i="1"/>
  <c r="G120" i="1"/>
  <c r="E119" i="1"/>
  <c r="E97" i="1"/>
  <c r="H121" i="1"/>
  <c r="F97" i="1"/>
  <c r="I115" i="1"/>
  <c r="G114" i="1"/>
  <c r="E113" i="1"/>
  <c r="G112" i="1"/>
  <c r="F93" i="1"/>
  <c r="E93" i="1"/>
  <c r="D91" i="1"/>
  <c r="H115" i="1"/>
  <c r="F114" i="1"/>
  <c r="D113" i="1"/>
  <c r="F112" i="1"/>
  <c r="G92" i="1"/>
  <c r="E92" i="1"/>
  <c r="I114" i="1"/>
  <c r="F91" i="1"/>
  <c r="F113" i="1"/>
  <c r="G93" i="1"/>
  <c r="G115" i="1"/>
  <c r="E114" i="1"/>
  <c r="E112" i="1"/>
  <c r="F92" i="1"/>
  <c r="E91" i="1"/>
  <c r="F115" i="1"/>
  <c r="D114" i="1"/>
  <c r="D112" i="1"/>
  <c r="G90" i="1"/>
  <c r="E90" i="1"/>
  <c r="E115" i="1"/>
  <c r="I113" i="1"/>
  <c r="I112" i="1"/>
  <c r="F90" i="1"/>
  <c r="D90" i="1"/>
  <c r="D115" i="1"/>
  <c r="H113" i="1"/>
  <c r="H112" i="1"/>
  <c r="G91" i="1"/>
  <c r="D93" i="1"/>
  <c r="G113" i="1"/>
  <c r="D92" i="1"/>
  <c r="H114" i="1"/>
  <c r="L85" i="1"/>
  <c r="G140" i="1" s="1"/>
</calcChain>
</file>

<file path=xl/sharedStrings.xml><?xml version="1.0" encoding="utf-8"?>
<sst xmlns="http://schemas.openxmlformats.org/spreadsheetml/2006/main" count="223" uniqueCount="95">
  <si>
    <t>I.   Pressure Required:</t>
  </si>
  <si>
    <t>A.  Pressure required at highest fixture</t>
  </si>
  <si>
    <t>(Estimate 30-40 PSIG +/-, or specifed requirement)</t>
  </si>
  <si>
    <t>E.  Subtract minimum suction pressure at pump station</t>
  </si>
  <si>
    <t>(Minimum suction pressure at street minus pressure</t>
  </si>
  <si>
    <t>drop through backflow prevention and / or water meter)</t>
  </si>
  <si>
    <t xml:space="preserve">F.  Subtotal </t>
  </si>
  <si>
    <t>(D + E)</t>
  </si>
  <si>
    <t>G.  Internal booster station loss</t>
  </si>
  <si>
    <t>H.  Total pump boost (differential) pressure required (F + G)</t>
  </si>
  <si>
    <t>(PSI x 2.31 =</t>
  </si>
  <si>
    <t>I.  Convert pump boost PSI to TDH</t>
  </si>
  <si>
    <t>ft, TDH)</t>
  </si>
  <si>
    <t>PSI</t>
  </si>
  <si>
    <t xml:space="preserve">B.  Static head </t>
  </si>
  <si>
    <t>(building height =</t>
  </si>
  <si>
    <t>ft)</t>
  </si>
  <si>
    <t>II.  Fixture Unit Table:</t>
  </si>
  <si>
    <t xml:space="preserve">C.  Piping and system friction loss </t>
  </si>
  <si>
    <t>(10% of static head)</t>
  </si>
  <si>
    <t xml:space="preserve">D.  Required system processing </t>
  </si>
  <si>
    <t>(A + B + C)</t>
  </si>
  <si>
    <t>Fixture</t>
  </si>
  <si>
    <t>Bathroom group flush valve</t>
  </si>
  <si>
    <t>Bathroom group flush tank</t>
  </si>
  <si>
    <t>Lavatory</t>
  </si>
  <si>
    <t>Urinal - flush valve</t>
  </si>
  <si>
    <t>Water closet - flush valve</t>
  </si>
  <si>
    <t>Bathtub - public</t>
  </si>
  <si>
    <t>Bathtub - private</t>
  </si>
  <si>
    <t>Bathtub - immersion</t>
  </si>
  <si>
    <t>Shower (standard)</t>
  </si>
  <si>
    <t>Sink - kitchen</t>
  </si>
  <si>
    <t>Sink - services</t>
  </si>
  <si>
    <t>Garbage disposal</t>
  </si>
  <si>
    <t>Dishwasher</t>
  </si>
  <si>
    <t>Washing machine</t>
  </si>
  <si>
    <t>Ice machine</t>
  </si>
  <si>
    <t>Steam tables</t>
  </si>
  <si>
    <t>Hose connection - 3/4"</t>
  </si>
  <si>
    <t>Use</t>
  </si>
  <si>
    <t>Fixture Units</t>
  </si>
  <si>
    <t>No. of Fixtures</t>
  </si>
  <si>
    <t>Total</t>
  </si>
  <si>
    <t>Public</t>
  </si>
  <si>
    <t>Private</t>
  </si>
  <si>
    <t>Total Fixture Units</t>
  </si>
  <si>
    <t>Typical System GPM</t>
  </si>
  <si>
    <t>Apts / Office</t>
  </si>
  <si>
    <t>Hotel / Motel</t>
  </si>
  <si>
    <t>Hospital / School / Prison</t>
  </si>
  <si>
    <t>IV.  Total System Demand (GPM):</t>
  </si>
  <si>
    <t>(Total Chart III)</t>
  </si>
  <si>
    <t>GPM</t>
  </si>
  <si>
    <t>(Cooling tower makeup, etc.)</t>
  </si>
  <si>
    <t>C.  Total systems demand</t>
  </si>
  <si>
    <t>50-50</t>
  </si>
  <si>
    <t>33-67</t>
  </si>
  <si>
    <t>65-65</t>
  </si>
  <si>
    <t>100-100</t>
  </si>
  <si>
    <t>Pump #1</t>
  </si>
  <si>
    <t>Pump #2</t>
  </si>
  <si>
    <t>Pump #3</t>
  </si>
  <si>
    <t>% of System GPM</t>
  </si>
  <si>
    <t>ft, head</t>
  </si>
  <si>
    <t>10-50-50</t>
  </si>
  <si>
    <t>20-40-40</t>
  </si>
  <si>
    <t>33-33-33</t>
  </si>
  <si>
    <t>50-50-50</t>
  </si>
  <si>
    <t>Density</t>
  </si>
  <si>
    <t>Pump Eff</t>
  </si>
  <si>
    <t>gpm2cfs</t>
  </si>
  <si>
    <t>lbfts2hp</t>
  </si>
  <si>
    <t>VI. Maximum Flow Rate (GPM) per Header Size:</t>
  </si>
  <si>
    <t>Flow (GPM)</t>
  </si>
  <si>
    <t>Size (inches)</t>
  </si>
  <si>
    <t>Minimum header size for this job =</t>
  </si>
  <si>
    <t>Flow</t>
  </si>
  <si>
    <t>Inch</t>
  </si>
  <si>
    <t>Job Name:</t>
  </si>
  <si>
    <t>Customer:</t>
  </si>
  <si>
    <t>TIGERFLOW Booster Sizing Worksheet</t>
  </si>
  <si>
    <t>TIGERFLOW Systems, Inc.</t>
  </si>
  <si>
    <t>4034 Mint Way</t>
  </si>
  <si>
    <t>Dallas, Texas   75237</t>
  </si>
  <si>
    <t>214-337-8780</t>
  </si>
  <si>
    <t>www.tigerflow.com</t>
  </si>
  <si>
    <t>214-333-2742 FAX</t>
  </si>
  <si>
    <t>800-783-6756</t>
  </si>
  <si>
    <t>HP (est)</t>
  </si>
  <si>
    <t>A.  System demand (GPM)</t>
  </si>
  <si>
    <t>B.  Special duty demands (GPM)</t>
  </si>
  <si>
    <t>Duplex:  (0 - 300 GPM) Apts / Office</t>
  </si>
  <si>
    <t>Duplex:  (0 - 300 GPM) Hotel / Motel</t>
  </si>
  <si>
    <t>Duplex:  (0 - 300 GPM) Hospital / School / Prison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</si>
</sst>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8" x14ac:knownFonts="1">
    <font>
      <sz val="10"/>
      <name val="Arial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8"/>
      <color indexed="51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0" fontId="0" fillId="0" borderId="0" xfId="0" applyProtection="1"/>
    <xf numFmtId="0" fontId="7" fillId="3" borderId="5" xfId="0" applyFont="1" applyFill="1" applyBorder="1" applyAlignment="1" applyProtection="1">
      <alignment horizontal="center" wrapText="1"/>
    </xf>
    <xf numFmtId="0" fontId="10" fillId="3" borderId="6" xfId="0" applyFont="1" applyFill="1" applyBorder="1" applyAlignment="1" applyProtection="1">
      <alignment horizontal="left" wrapText="1"/>
    </xf>
    <xf numFmtId="0" fontId="10" fillId="3" borderId="6" xfId="0" applyFont="1" applyFill="1" applyBorder="1" applyAlignment="1" applyProtection="1">
      <alignment horizontal="center" wrapText="1"/>
    </xf>
    <xf numFmtId="0" fontId="10" fillId="3" borderId="7" xfId="0" applyFont="1" applyFill="1" applyBorder="1" applyAlignment="1" applyProtection="1">
      <alignment horizontal="center" wrapText="1"/>
    </xf>
    <xf numFmtId="0" fontId="3" fillId="4" borderId="8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</xf>
    <xf numFmtId="0" fontId="0" fillId="5" borderId="0" xfId="0" applyFill="1" applyBorder="1" applyProtection="1"/>
    <xf numFmtId="0" fontId="3" fillId="4" borderId="10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0" fillId="4" borderId="11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12" xfId="0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/>
    </xf>
    <xf numFmtId="164" fontId="7" fillId="3" borderId="14" xfId="0" applyNumberFormat="1" applyFont="1" applyFill="1" applyBorder="1" applyAlignment="1" applyProtection="1">
      <alignment horizontal="center"/>
    </xf>
    <xf numFmtId="164" fontId="7" fillId="3" borderId="15" xfId="0" applyNumberFormat="1" applyFont="1" applyFill="1" applyBorder="1" applyAlignment="1" applyProtection="1">
      <alignment horizontal="center"/>
    </xf>
    <xf numFmtId="0" fontId="16" fillId="3" borderId="19" xfId="0" applyFont="1" applyFill="1" applyBorder="1" applyAlignment="1" applyProtection="1">
      <alignment horizontal="center" wrapText="1"/>
    </xf>
    <xf numFmtId="0" fontId="16" fillId="3" borderId="20" xfId="0" applyFont="1" applyFill="1" applyBorder="1" applyAlignment="1" applyProtection="1">
      <alignment horizontal="center" wrapText="1"/>
    </xf>
    <xf numFmtId="0" fontId="0" fillId="4" borderId="21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23" xfId="0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8" fillId="3" borderId="0" xfId="0" applyFont="1" applyFill="1" applyProtection="1"/>
    <xf numFmtId="0" fontId="18" fillId="3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3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164" fontId="3" fillId="2" borderId="27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164" fontId="3" fillId="2" borderId="0" xfId="0" applyNumberFormat="1" applyFont="1" applyFill="1" applyAlignment="1" applyProtection="1">
      <alignment horizontal="center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</xf>
    <xf numFmtId="0" fontId="6" fillId="2" borderId="0" xfId="0" applyFont="1" applyFill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center"/>
    </xf>
    <xf numFmtId="0" fontId="17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wrapText="1"/>
    </xf>
    <xf numFmtId="0" fontId="3" fillId="2" borderId="0" xfId="0" applyFont="1" applyFill="1" applyProtection="1"/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 vertical="center" textRotation="90"/>
    </xf>
    <xf numFmtId="0" fontId="0" fillId="2" borderId="0" xfId="0" quotePrefix="1" applyFill="1" applyBorder="1" applyAlignment="1" applyProtection="1">
      <alignment horizontal="center"/>
    </xf>
    <xf numFmtId="0" fontId="0" fillId="2" borderId="0" xfId="0" applyFill="1" applyBorder="1" applyProtection="1"/>
    <xf numFmtId="0" fontId="4" fillId="2" borderId="0" xfId="0" applyFont="1" applyFill="1" applyProtection="1"/>
    <xf numFmtId="0" fontId="5" fillId="2" borderId="0" xfId="0" applyFont="1" applyFill="1" applyBorder="1" applyProtection="1"/>
    <xf numFmtId="0" fontId="4" fillId="2" borderId="0" xfId="0" quotePrefix="1" applyFont="1" applyFill="1" applyBorder="1" applyAlignment="1" applyProtection="1"/>
    <xf numFmtId="0" fontId="4" fillId="2" borderId="0" xfId="0" applyFont="1" applyFill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 wrapText="1"/>
      <protection hidden="1"/>
    </xf>
    <xf numFmtId="0" fontId="3" fillId="2" borderId="28" xfId="0" applyFont="1" applyFill="1" applyBorder="1" applyProtection="1"/>
    <xf numFmtId="0" fontId="0" fillId="2" borderId="12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0" fillId="4" borderId="29" xfId="0" applyFill="1" applyBorder="1" applyProtection="1"/>
    <xf numFmtId="0" fontId="0" fillId="4" borderId="24" xfId="0" applyFill="1" applyBorder="1" applyProtection="1"/>
    <xf numFmtId="0" fontId="0" fillId="4" borderId="16" xfId="0" applyFill="1" applyBorder="1" applyAlignment="1" applyProtection="1">
      <alignment horizontal="center"/>
    </xf>
    <xf numFmtId="0" fontId="0" fillId="4" borderId="30" xfId="0" applyFill="1" applyBorder="1" applyAlignment="1" applyProtection="1">
      <alignment horizontal="center"/>
    </xf>
    <xf numFmtId="0" fontId="0" fillId="4" borderId="22" xfId="0" applyFill="1" applyBorder="1" applyProtection="1"/>
    <xf numFmtId="0" fontId="0" fillId="4" borderId="25" xfId="0" applyFill="1" applyBorder="1" applyProtection="1"/>
    <xf numFmtId="0" fontId="0" fillId="4" borderId="17" xfId="0" applyFill="1" applyBorder="1" applyAlignment="1" applyProtection="1">
      <alignment horizontal="center"/>
    </xf>
    <xf numFmtId="0" fontId="0" fillId="4" borderId="27" xfId="0" applyFill="1" applyBorder="1" applyAlignment="1" applyProtection="1">
      <alignment horizontal="center"/>
    </xf>
    <xf numFmtId="0" fontId="0" fillId="4" borderId="21" xfId="0" applyFill="1" applyBorder="1" applyProtection="1"/>
    <xf numFmtId="0" fontId="0" fillId="4" borderId="0" xfId="0" applyFill="1" applyBorder="1" applyProtection="1"/>
    <xf numFmtId="0" fontId="0" fillId="4" borderId="31" xfId="0" applyFill="1" applyBorder="1" applyAlignment="1" applyProtection="1">
      <alignment horizontal="center"/>
    </xf>
    <xf numFmtId="0" fontId="0" fillId="4" borderId="23" xfId="0" applyFill="1" applyBorder="1" applyProtection="1"/>
    <xf numFmtId="0" fontId="0" fillId="4" borderId="26" xfId="0" applyFill="1" applyBorder="1" applyProtection="1"/>
    <xf numFmtId="0" fontId="0" fillId="4" borderId="32" xfId="0" applyFill="1" applyBorder="1" applyAlignment="1" applyProtection="1">
      <alignment horizontal="center"/>
    </xf>
    <xf numFmtId="0" fontId="0" fillId="4" borderId="33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4" borderId="34" xfId="0" applyFill="1" applyBorder="1" applyAlignment="1" applyProtection="1">
      <alignment horizontal="center"/>
    </xf>
    <xf numFmtId="0" fontId="0" fillId="4" borderId="35" xfId="0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  <protection locked="0"/>
    </xf>
    <xf numFmtId="0" fontId="0" fillId="5" borderId="37" xfId="0" applyFill="1" applyBorder="1" applyProtection="1"/>
    <xf numFmtId="0" fontId="0" fillId="5" borderId="38" xfId="0" applyFill="1" applyBorder="1" applyAlignment="1" applyProtection="1">
      <alignment horizontal="center"/>
    </xf>
    <xf numFmtId="0" fontId="0" fillId="5" borderId="39" xfId="0" applyFill="1" applyBorder="1" applyProtection="1"/>
    <xf numFmtId="0" fontId="0" fillId="5" borderId="3" xfId="0" applyFill="1" applyBorder="1" applyAlignment="1" applyProtection="1">
      <alignment horizontal="center"/>
    </xf>
    <xf numFmtId="0" fontId="0" fillId="5" borderId="40" xfId="0" applyFill="1" applyBorder="1" applyProtection="1"/>
    <xf numFmtId="0" fontId="6" fillId="5" borderId="14" xfId="0" applyFont="1" applyFill="1" applyBorder="1" applyProtection="1"/>
    <xf numFmtId="0" fontId="0" fillId="5" borderId="14" xfId="0" applyFill="1" applyBorder="1" applyProtection="1"/>
    <xf numFmtId="0" fontId="0" fillId="5" borderId="41" xfId="0" applyFill="1" applyBorder="1" applyAlignment="1" applyProtection="1">
      <alignment horizontal="center"/>
    </xf>
    <xf numFmtId="0" fontId="8" fillId="3" borderId="17" xfId="0" applyFont="1" applyFill="1" applyBorder="1" applyAlignment="1" applyProtection="1">
      <alignment horizontal="right"/>
    </xf>
    <xf numFmtId="0" fontId="8" fillId="3" borderId="2" xfId="0" applyFont="1" applyFill="1" applyBorder="1" applyAlignment="1" applyProtection="1">
      <alignment horizontal="left"/>
    </xf>
    <xf numFmtId="1" fontId="5" fillId="2" borderId="0" xfId="0" applyNumberFormat="1" applyFont="1" applyFill="1" applyAlignment="1" applyProtection="1">
      <alignment horizontal="center"/>
    </xf>
    <xf numFmtId="0" fontId="20" fillId="0" borderId="0" xfId="0" applyFont="1" applyProtection="1">
      <protection hidden="1"/>
    </xf>
    <xf numFmtId="0" fontId="21" fillId="0" borderId="0" xfId="0" applyFont="1" applyAlignment="1" applyProtection="1">
      <alignment horizontal="center" wrapText="1"/>
      <protection hidden="1"/>
    </xf>
    <xf numFmtId="0" fontId="20" fillId="0" borderId="0" xfId="0" applyFont="1" applyAlignment="1" applyProtection="1">
      <alignment wrapText="1"/>
      <protection hidden="1"/>
    </xf>
    <xf numFmtId="0" fontId="20" fillId="0" borderId="0" xfId="0" applyFont="1" applyBorder="1" applyAlignment="1" applyProtection="1">
      <alignment horizontal="center" wrapText="1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Fill="1" applyProtection="1">
      <protection hidden="1"/>
    </xf>
    <xf numFmtId="0" fontId="20" fillId="0" borderId="0" xfId="0" applyFont="1"/>
    <xf numFmtId="0" fontId="22" fillId="2" borderId="0" xfId="0" applyFont="1" applyFill="1" applyBorder="1" applyAlignment="1" applyProtection="1">
      <alignment horizontal="center"/>
    </xf>
    <xf numFmtId="0" fontId="11" fillId="3" borderId="36" xfId="0" applyFont="1" applyFill="1" applyBorder="1" applyAlignment="1" applyProtection="1">
      <alignment horizontal="center"/>
    </xf>
    <xf numFmtId="164" fontId="0" fillId="4" borderId="27" xfId="0" applyNumberFormat="1" applyFill="1" applyBorder="1" applyAlignment="1" applyProtection="1">
      <alignment horizontal="center"/>
    </xf>
    <xf numFmtId="0" fontId="0" fillId="10" borderId="0" xfId="0" applyFill="1" applyBorder="1" applyProtection="1"/>
    <xf numFmtId="0" fontId="22" fillId="5" borderId="36" xfId="0" applyFont="1" applyFill="1" applyBorder="1" applyProtection="1"/>
    <xf numFmtId="0" fontId="22" fillId="5" borderId="39" xfId="0" applyFont="1" applyFill="1" applyBorder="1" applyProtection="1"/>
    <xf numFmtId="0" fontId="23" fillId="3" borderId="12" xfId="0" applyFont="1" applyFill="1" applyBorder="1" applyAlignment="1" applyProtection="1">
      <alignment horizontal="center"/>
    </xf>
    <xf numFmtId="164" fontId="0" fillId="4" borderId="47" xfId="0" applyNumberFormat="1" applyFill="1" applyBorder="1" applyAlignment="1" applyProtection="1">
      <alignment horizontal="center"/>
    </xf>
    <xf numFmtId="164" fontId="0" fillId="4" borderId="32" xfId="0" applyNumberFormat="1" applyFill="1" applyBorder="1" applyAlignment="1" applyProtection="1">
      <alignment horizontal="center"/>
    </xf>
    <xf numFmtId="164" fontId="0" fillId="4" borderId="10" xfId="0" applyNumberFormat="1" applyFill="1" applyBorder="1" applyAlignment="1" applyProtection="1">
      <alignment horizontal="center"/>
    </xf>
    <xf numFmtId="0" fontId="25" fillId="2" borderId="0" xfId="0" applyFont="1" applyFill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center"/>
    </xf>
    <xf numFmtId="0" fontId="7" fillId="8" borderId="27" xfId="0" applyFont="1" applyFill="1" applyBorder="1" applyAlignment="1" applyProtection="1">
      <alignment horizontal="center" wrapText="1"/>
    </xf>
    <xf numFmtId="0" fontId="7" fillId="9" borderId="27" xfId="0" applyFont="1" applyFill="1" applyBorder="1" applyAlignment="1" applyProtection="1">
      <alignment horizontal="center" wrapText="1"/>
    </xf>
    <xf numFmtId="0" fontId="7" fillId="6" borderId="27" xfId="0" applyFont="1" applyFill="1" applyBorder="1" applyAlignment="1" applyProtection="1">
      <alignment horizontal="center" wrapText="1"/>
    </xf>
    <xf numFmtId="0" fontId="3" fillId="4" borderId="27" xfId="0" applyFont="1" applyFill="1" applyBorder="1" applyAlignment="1" applyProtection="1">
      <alignment horizontal="center"/>
    </xf>
    <xf numFmtId="0" fontId="25" fillId="10" borderId="36" xfId="0" applyFont="1" applyFill="1" applyBorder="1" applyAlignment="1" applyProtection="1">
      <alignment horizontal="center"/>
    </xf>
    <xf numFmtId="0" fontId="25" fillId="10" borderId="12" xfId="0" applyFont="1" applyFill="1" applyBorder="1" applyAlignment="1" applyProtection="1">
      <alignment horizontal="center"/>
    </xf>
    <xf numFmtId="0" fontId="3" fillId="2" borderId="42" xfId="0" applyFont="1" applyFill="1" applyBorder="1" applyAlignment="1" applyProtection="1">
      <alignment horizontal="center"/>
    </xf>
    <xf numFmtId="0" fontId="3" fillId="2" borderId="43" xfId="0" applyFont="1" applyFill="1" applyBorder="1" applyAlignment="1" applyProtection="1">
      <alignment horizontal="center"/>
    </xf>
    <xf numFmtId="0" fontId="0" fillId="2" borderId="0" xfId="0" quotePrefix="1" applyFill="1" applyBorder="1" applyAlignment="1" applyProtection="1">
      <alignment horizontal="center"/>
    </xf>
    <xf numFmtId="164" fontId="14" fillId="2" borderId="19" xfId="0" applyNumberFormat="1" applyFont="1" applyFill="1" applyBorder="1" applyAlignment="1" applyProtection="1">
      <alignment horizontal="center"/>
    </xf>
    <xf numFmtId="164" fontId="14" fillId="2" borderId="28" xfId="0" applyNumberFormat="1" applyFont="1" applyFill="1" applyBorder="1" applyAlignment="1" applyProtection="1">
      <alignment horizontal="center"/>
    </xf>
    <xf numFmtId="0" fontId="0" fillId="5" borderId="23" xfId="0" quotePrefix="1" applyFill="1" applyBorder="1" applyAlignment="1" applyProtection="1">
      <alignment horizontal="center"/>
    </xf>
    <xf numFmtId="0" fontId="0" fillId="5" borderId="26" xfId="0" quotePrefix="1" applyFill="1" applyBorder="1" applyAlignment="1" applyProtection="1">
      <alignment horizontal="center"/>
    </xf>
    <xf numFmtId="0" fontId="0" fillId="5" borderId="4" xfId="0" quotePrefix="1" applyFill="1" applyBorder="1" applyAlignment="1" applyProtection="1">
      <alignment horizontal="center"/>
    </xf>
    <xf numFmtId="0" fontId="0" fillId="5" borderId="22" xfId="0" applyFill="1" applyBorder="1" applyAlignment="1" applyProtection="1">
      <alignment horizontal="center"/>
    </xf>
    <xf numFmtId="0" fontId="0" fillId="5" borderId="25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22" xfId="0" quotePrefix="1" applyFill="1" applyBorder="1" applyAlignment="1" applyProtection="1">
      <alignment horizontal="center"/>
    </xf>
    <xf numFmtId="0" fontId="0" fillId="5" borderId="25" xfId="0" quotePrefix="1" applyFill="1" applyBorder="1" applyAlignment="1" applyProtection="1">
      <alignment horizontal="center"/>
    </xf>
    <xf numFmtId="0" fontId="0" fillId="5" borderId="2" xfId="0" quotePrefix="1" applyFill="1" applyBorder="1" applyAlignment="1" applyProtection="1">
      <alignment horizontal="center"/>
    </xf>
    <xf numFmtId="0" fontId="0" fillId="5" borderId="21" xfId="0" quotePrefix="1" applyFill="1" applyBorder="1" applyAlignment="1" applyProtection="1">
      <alignment horizontal="center"/>
    </xf>
    <xf numFmtId="0" fontId="0" fillId="5" borderId="0" xfId="0" quotePrefix="1" applyFill="1" applyBorder="1" applyAlignment="1" applyProtection="1">
      <alignment horizontal="center"/>
    </xf>
    <xf numFmtId="0" fontId="0" fillId="5" borderId="3" xfId="0" quotePrefix="1" applyFill="1" applyBorder="1" applyAlignment="1" applyProtection="1">
      <alignment horizontal="center"/>
    </xf>
    <xf numFmtId="0" fontId="19" fillId="2" borderId="0" xfId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</xf>
    <xf numFmtId="0" fontId="0" fillId="2" borderId="0" xfId="0" quotePrefix="1" applyFill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9" fillId="2" borderId="28" xfId="0" applyFont="1" applyFill="1" applyBorder="1" applyAlignment="1" applyProtection="1">
      <alignment horizontal="right"/>
    </xf>
    <xf numFmtId="0" fontId="7" fillId="3" borderId="19" xfId="0" applyFont="1" applyFill="1" applyBorder="1" applyAlignment="1" applyProtection="1">
      <alignment horizontal="center"/>
    </xf>
    <xf numFmtId="0" fontId="7" fillId="3" borderId="28" xfId="0" applyFont="1" applyFill="1" applyBorder="1" applyAlignment="1" applyProtection="1">
      <alignment horizontal="center"/>
    </xf>
    <xf numFmtId="0" fontId="7" fillId="3" borderId="20" xfId="0" applyFont="1" applyFill="1" applyBorder="1" applyAlignment="1" applyProtection="1">
      <alignment horizontal="center"/>
    </xf>
    <xf numFmtId="0" fontId="24" fillId="8" borderId="44" xfId="0" applyFont="1" applyFill="1" applyBorder="1" applyAlignment="1" applyProtection="1">
      <alignment horizontal="center"/>
    </xf>
    <xf numFmtId="0" fontId="24" fillId="8" borderId="45" xfId="0" applyFont="1" applyFill="1" applyBorder="1" applyAlignment="1" applyProtection="1">
      <alignment horizontal="center"/>
    </xf>
    <xf numFmtId="0" fontId="24" fillId="8" borderId="46" xfId="0" applyFont="1" applyFill="1" applyBorder="1" applyAlignment="1" applyProtection="1">
      <alignment horizontal="center"/>
    </xf>
    <xf numFmtId="0" fontId="24" fillId="9" borderId="23" xfId="0" applyFont="1" applyFill="1" applyBorder="1" applyAlignment="1" applyProtection="1">
      <alignment horizontal="center"/>
    </xf>
    <xf numFmtId="0" fontId="24" fillId="9" borderId="26" xfId="0" applyFont="1" applyFill="1" applyBorder="1" applyAlignment="1" applyProtection="1">
      <alignment horizontal="center"/>
    </xf>
    <xf numFmtId="0" fontId="24" fillId="9" borderId="18" xfId="0" applyFont="1" applyFill="1" applyBorder="1" applyAlignment="1" applyProtection="1">
      <alignment horizontal="center"/>
    </xf>
    <xf numFmtId="0" fontId="24" fillId="6" borderId="23" xfId="0" applyFont="1" applyFill="1" applyBorder="1" applyAlignment="1" applyProtection="1">
      <alignment horizontal="center"/>
    </xf>
    <xf numFmtId="0" fontId="24" fillId="6" borderId="26" xfId="0" applyFont="1" applyFill="1" applyBorder="1" applyAlignment="1" applyProtection="1">
      <alignment horizontal="center"/>
    </xf>
    <xf numFmtId="0" fontId="24" fillId="6" borderId="18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right"/>
    </xf>
    <xf numFmtId="0" fontId="12" fillId="3" borderId="21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7" fillId="3" borderId="42" xfId="0" applyFont="1" applyFill="1" applyBorder="1" applyAlignment="1" applyProtection="1">
      <alignment horizontal="center"/>
    </xf>
    <xf numFmtId="0" fontId="27" fillId="7" borderId="42" xfId="0" applyFont="1" applyFill="1" applyBorder="1" applyAlignment="1" applyProtection="1">
      <alignment horizontal="center"/>
    </xf>
    <xf numFmtId="0" fontId="27" fillId="7" borderId="43" xfId="0" applyFont="1" applyFill="1" applyBorder="1" applyAlignment="1" applyProtection="1">
      <alignment horizontal="center"/>
    </xf>
    <xf numFmtId="0" fontId="24" fillId="8" borderId="23" xfId="0" applyFont="1" applyFill="1" applyBorder="1" applyAlignment="1" applyProtection="1">
      <alignment horizontal="center"/>
    </xf>
    <xf numFmtId="0" fontId="24" fillId="8" borderId="26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gerfl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0"/>
  <sheetViews>
    <sheetView tabSelected="1" workbookViewId="0">
      <pane ySplit="3" topLeftCell="A4" activePane="bottomLeft" state="frozen"/>
      <selection pane="bottomLeft" activeCell="O1" sqref="L1:O65536"/>
    </sheetView>
  </sheetViews>
  <sheetFormatPr baseColWidth="10" defaultColWidth="9.140625" defaultRowHeight="12.75" x14ac:dyDescent="0.2"/>
  <cols>
    <col min="1" max="1" width="3.140625" customWidth="1"/>
    <col min="2" max="2" width="3.28515625" customWidth="1"/>
    <col min="6" max="8" width="9.140625" style="1"/>
    <col min="9" max="9" width="9.140625" style="2"/>
    <col min="11" max="11" width="9.140625" style="117"/>
    <col min="12" max="12" width="7.28515625" style="117" hidden="1" customWidth="1"/>
    <col min="13" max="13" width="8.5703125" style="117" hidden="1" customWidth="1"/>
    <col min="14" max="15" width="9.140625" style="117" hidden="1" customWidth="1"/>
    <col min="16" max="24" width="9.140625" style="117"/>
  </cols>
  <sheetData>
    <row r="1" spans="1:28" ht="26.25" customHeight="1" x14ac:dyDescent="0.35">
      <c r="A1" s="38" t="s">
        <v>81</v>
      </c>
      <c r="B1" s="38"/>
      <c r="C1" s="38"/>
      <c r="D1" s="38"/>
      <c r="E1" s="38"/>
      <c r="F1" s="39"/>
      <c r="G1" s="39"/>
      <c r="H1" s="39"/>
      <c r="I1" s="39"/>
      <c r="J1" s="38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5"/>
      <c r="Z1" s="5"/>
      <c r="AA1" s="5"/>
      <c r="AB1" s="5"/>
    </row>
    <row r="2" spans="1:28" x14ac:dyDescent="0.2">
      <c r="A2" s="155" t="s">
        <v>79</v>
      </c>
      <c r="B2" s="155"/>
      <c r="C2" s="155"/>
      <c r="D2" s="157"/>
      <c r="E2" s="157"/>
      <c r="F2" s="157"/>
      <c r="G2" s="157"/>
      <c r="H2" s="157"/>
      <c r="I2" s="157"/>
      <c r="J2" s="157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5"/>
      <c r="Z2" s="5"/>
      <c r="AA2" s="5"/>
      <c r="AB2" s="5"/>
    </row>
    <row r="3" spans="1:28" x14ac:dyDescent="0.2">
      <c r="A3" s="155" t="s">
        <v>80</v>
      </c>
      <c r="B3" s="155"/>
      <c r="C3" s="155"/>
      <c r="D3" s="157"/>
      <c r="E3" s="157"/>
      <c r="F3" s="157"/>
      <c r="G3" s="157"/>
      <c r="H3" s="157"/>
      <c r="I3" s="157"/>
      <c r="J3" s="157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5"/>
      <c r="Z3" s="5"/>
      <c r="AA3" s="5"/>
      <c r="AB3" s="5"/>
    </row>
    <row r="4" spans="1:28" x14ac:dyDescent="0.2">
      <c r="A4" s="41"/>
      <c r="B4" s="41"/>
      <c r="C4" s="41"/>
      <c r="D4" s="41"/>
      <c r="E4" s="41"/>
      <c r="F4" s="40"/>
      <c r="G4" s="40"/>
      <c r="H4" s="40"/>
      <c r="I4" s="42"/>
      <c r="J4" s="41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5"/>
      <c r="Z4" s="5"/>
      <c r="AA4" s="5"/>
      <c r="AB4" s="5"/>
    </row>
    <row r="5" spans="1:28" ht="15.75" x14ac:dyDescent="0.25">
      <c r="A5" s="43" t="s">
        <v>0</v>
      </c>
      <c r="B5" s="41"/>
      <c r="C5" s="41"/>
      <c r="D5" s="41"/>
      <c r="E5" s="41"/>
      <c r="F5" s="40"/>
      <c r="G5" s="40"/>
      <c r="H5" s="40"/>
      <c r="I5" s="42"/>
      <c r="J5" s="41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5"/>
      <c r="Z5" s="5"/>
      <c r="AA5" s="5"/>
      <c r="AB5" s="5"/>
    </row>
    <row r="6" spans="1:28" x14ac:dyDescent="0.2">
      <c r="A6" s="41"/>
      <c r="B6" s="41"/>
      <c r="C6" s="41"/>
      <c r="D6" s="41"/>
      <c r="E6" s="41"/>
      <c r="F6" s="40"/>
      <c r="G6" s="40"/>
      <c r="H6" s="40"/>
      <c r="I6" s="42"/>
      <c r="J6" s="41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5"/>
      <c r="Z6" s="5"/>
      <c r="AA6" s="5"/>
      <c r="AB6" s="5"/>
    </row>
    <row r="7" spans="1:28" x14ac:dyDescent="0.2">
      <c r="A7" s="41"/>
      <c r="B7" s="41" t="s">
        <v>1</v>
      </c>
      <c r="C7" s="41"/>
      <c r="D7" s="41"/>
      <c r="E7" s="41"/>
      <c r="F7" s="40"/>
      <c r="G7" s="40"/>
      <c r="H7" s="40"/>
      <c r="I7" s="44">
        <v>30</v>
      </c>
      <c r="J7" s="41" t="s">
        <v>13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5"/>
      <c r="Z7" s="5"/>
      <c r="AA7" s="5"/>
      <c r="AB7" s="5"/>
    </row>
    <row r="8" spans="1:28" x14ac:dyDescent="0.2">
      <c r="A8" s="41"/>
      <c r="B8" s="41"/>
      <c r="C8" s="45" t="s">
        <v>2</v>
      </c>
      <c r="D8" s="46"/>
      <c r="E8" s="46"/>
      <c r="F8" s="47"/>
      <c r="G8" s="47"/>
      <c r="H8" s="40"/>
      <c r="I8" s="48"/>
      <c r="J8" s="41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5"/>
      <c r="Z8" s="5"/>
      <c r="AA8" s="5"/>
      <c r="AB8" s="5"/>
    </row>
    <row r="9" spans="1:28" ht="6.75" customHeight="1" x14ac:dyDescent="0.2">
      <c r="A9" s="41"/>
      <c r="B9" s="41"/>
      <c r="C9" s="41"/>
      <c r="D9" s="41"/>
      <c r="E9" s="41"/>
      <c r="F9" s="40"/>
      <c r="G9" s="40"/>
      <c r="H9" s="40"/>
      <c r="I9" s="48"/>
      <c r="J9" s="41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5"/>
      <c r="Z9" s="5"/>
      <c r="AA9" s="5"/>
      <c r="AB9" s="5"/>
    </row>
    <row r="10" spans="1:28" x14ac:dyDescent="0.2">
      <c r="A10" s="41"/>
      <c r="B10" s="41" t="s">
        <v>14</v>
      </c>
      <c r="C10" s="41"/>
      <c r="D10" s="41"/>
      <c r="E10" s="160" t="s">
        <v>15</v>
      </c>
      <c r="F10" s="160"/>
      <c r="G10" s="49">
        <v>120</v>
      </c>
      <c r="H10" s="50" t="s">
        <v>16</v>
      </c>
      <c r="I10" s="48">
        <f>G10/2.31</f>
        <v>51.948051948051948</v>
      </c>
      <c r="J10" s="41" t="s">
        <v>13</v>
      </c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5"/>
      <c r="Z10" s="5"/>
      <c r="AA10" s="5"/>
      <c r="AB10" s="5"/>
    </row>
    <row r="11" spans="1:28" ht="6.75" customHeight="1" x14ac:dyDescent="0.2">
      <c r="A11" s="41"/>
      <c r="B11" s="41"/>
      <c r="C11" s="41"/>
      <c r="D11" s="41"/>
      <c r="E11" s="41"/>
      <c r="F11" s="40"/>
      <c r="G11" s="40"/>
      <c r="H11" s="40"/>
      <c r="I11" s="48"/>
      <c r="J11" s="41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5"/>
      <c r="Z11" s="5"/>
      <c r="AA11" s="5"/>
      <c r="AB11" s="5"/>
    </row>
    <row r="12" spans="1:28" x14ac:dyDescent="0.2">
      <c r="A12" s="41"/>
      <c r="B12" s="41" t="s">
        <v>18</v>
      </c>
      <c r="C12" s="41"/>
      <c r="D12" s="41"/>
      <c r="E12" s="41"/>
      <c r="F12" s="51" t="s">
        <v>19</v>
      </c>
      <c r="G12" s="40"/>
      <c r="H12" s="40"/>
      <c r="I12" s="48">
        <f>I10*0.1</f>
        <v>5.1948051948051948</v>
      </c>
      <c r="J12" s="41" t="s">
        <v>13</v>
      </c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5"/>
      <c r="Z12" s="5"/>
      <c r="AA12" s="5"/>
      <c r="AB12" s="5"/>
    </row>
    <row r="13" spans="1:28" ht="6.75" customHeight="1" x14ac:dyDescent="0.2">
      <c r="A13" s="41"/>
      <c r="B13" s="41"/>
      <c r="C13" s="41"/>
      <c r="D13" s="41"/>
      <c r="E13" s="41"/>
      <c r="F13" s="40"/>
      <c r="G13" s="40"/>
      <c r="H13" s="40"/>
      <c r="I13" s="48"/>
      <c r="J13" s="41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5"/>
      <c r="Z13" s="5"/>
      <c r="AA13" s="5"/>
      <c r="AB13" s="5"/>
    </row>
    <row r="14" spans="1:28" x14ac:dyDescent="0.2">
      <c r="A14" s="41"/>
      <c r="B14" s="41" t="s">
        <v>20</v>
      </c>
      <c r="C14" s="41"/>
      <c r="D14" s="41"/>
      <c r="E14" s="41"/>
      <c r="F14" s="51" t="s">
        <v>21</v>
      </c>
      <c r="G14" s="40"/>
      <c r="H14" s="40"/>
      <c r="I14" s="48">
        <f>I12+I10+I7</f>
        <v>87.142857142857139</v>
      </c>
      <c r="J14" s="41" t="s">
        <v>13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5"/>
      <c r="Z14" s="5"/>
      <c r="AA14" s="5"/>
      <c r="AB14" s="5"/>
    </row>
    <row r="15" spans="1:28" ht="6.75" customHeight="1" x14ac:dyDescent="0.2">
      <c r="A15" s="41"/>
      <c r="B15" s="41"/>
      <c r="C15" s="41"/>
      <c r="D15" s="41"/>
      <c r="E15" s="41"/>
      <c r="F15" s="40"/>
      <c r="G15" s="40"/>
      <c r="H15" s="40"/>
      <c r="I15" s="48"/>
      <c r="J15" s="41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5"/>
      <c r="Z15" s="5"/>
      <c r="AA15" s="5"/>
      <c r="AB15" s="5"/>
    </row>
    <row r="16" spans="1:28" x14ac:dyDescent="0.2">
      <c r="A16" s="41"/>
      <c r="B16" s="41" t="s">
        <v>3</v>
      </c>
      <c r="C16" s="41"/>
      <c r="D16" s="41"/>
      <c r="E16" s="41"/>
      <c r="F16" s="40"/>
      <c r="G16" s="40"/>
      <c r="H16" s="40"/>
      <c r="I16" s="44">
        <v>30</v>
      </c>
      <c r="J16" s="41" t="s">
        <v>13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5"/>
      <c r="Z16" s="5"/>
      <c r="AA16" s="5"/>
      <c r="AB16" s="5"/>
    </row>
    <row r="17" spans="1:28" x14ac:dyDescent="0.2">
      <c r="A17" s="41"/>
      <c r="B17" s="41"/>
      <c r="C17" s="45" t="s">
        <v>4</v>
      </c>
      <c r="D17" s="46"/>
      <c r="E17" s="46"/>
      <c r="F17" s="47"/>
      <c r="G17" s="47"/>
      <c r="H17" s="40"/>
      <c r="I17" s="48"/>
      <c r="J17" s="41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5"/>
      <c r="Z17" s="5"/>
      <c r="AA17" s="5"/>
      <c r="AB17" s="5"/>
    </row>
    <row r="18" spans="1:28" x14ac:dyDescent="0.2">
      <c r="A18" s="41"/>
      <c r="B18" s="41"/>
      <c r="C18" s="45" t="s">
        <v>5</v>
      </c>
      <c r="D18" s="46"/>
      <c r="E18" s="46"/>
      <c r="F18" s="47"/>
      <c r="G18" s="47"/>
      <c r="H18" s="40"/>
      <c r="I18" s="48"/>
      <c r="J18" s="41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5"/>
      <c r="Z18" s="5"/>
      <c r="AA18" s="5"/>
      <c r="AB18" s="5"/>
    </row>
    <row r="19" spans="1:28" ht="6.75" customHeight="1" x14ac:dyDescent="0.2">
      <c r="A19" s="41"/>
      <c r="B19" s="41"/>
      <c r="C19" s="41"/>
      <c r="D19" s="41"/>
      <c r="E19" s="41"/>
      <c r="F19" s="40"/>
      <c r="G19" s="40"/>
      <c r="H19" s="40"/>
      <c r="I19" s="48"/>
      <c r="J19" s="41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5"/>
      <c r="Z19" s="5"/>
      <c r="AA19" s="5"/>
      <c r="AB19" s="5"/>
    </row>
    <row r="20" spans="1:28" x14ac:dyDescent="0.2">
      <c r="A20" s="41"/>
      <c r="B20" s="41" t="s">
        <v>6</v>
      </c>
      <c r="C20" s="41"/>
      <c r="D20" s="45" t="s">
        <v>7</v>
      </c>
      <c r="E20" s="41"/>
      <c r="F20" s="40"/>
      <c r="G20" s="40"/>
      <c r="H20" s="40"/>
      <c r="I20" s="48">
        <f>I14-I16</f>
        <v>57.142857142857139</v>
      </c>
      <c r="J20" s="41" t="s">
        <v>13</v>
      </c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5"/>
      <c r="Z20" s="5"/>
      <c r="AA20" s="5"/>
      <c r="AB20" s="5"/>
    </row>
    <row r="21" spans="1:28" ht="6.75" customHeight="1" x14ac:dyDescent="0.2">
      <c r="A21" s="41"/>
      <c r="B21" s="41"/>
      <c r="C21" s="41"/>
      <c r="D21" s="41"/>
      <c r="E21" s="41"/>
      <c r="F21" s="40"/>
      <c r="G21" s="40"/>
      <c r="H21" s="40"/>
      <c r="I21" s="48"/>
      <c r="J21" s="41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5"/>
      <c r="Z21" s="5"/>
      <c r="AA21" s="5"/>
      <c r="AB21" s="5"/>
    </row>
    <row r="22" spans="1:28" x14ac:dyDescent="0.2">
      <c r="A22" s="41"/>
      <c r="B22" s="41" t="s">
        <v>8</v>
      </c>
      <c r="C22" s="41"/>
      <c r="D22" s="41"/>
      <c r="E22" s="41"/>
      <c r="F22" s="40"/>
      <c r="G22" s="40"/>
      <c r="H22" s="40"/>
      <c r="I22" s="48">
        <v>5</v>
      </c>
      <c r="J22" s="41" t="s">
        <v>13</v>
      </c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5"/>
      <c r="Z22" s="5"/>
      <c r="AA22" s="5"/>
      <c r="AB22" s="5"/>
    </row>
    <row r="23" spans="1:28" ht="6.75" customHeight="1" x14ac:dyDescent="0.2">
      <c r="A23" s="41"/>
      <c r="B23" s="41"/>
      <c r="C23" s="41"/>
      <c r="D23" s="41"/>
      <c r="E23" s="41"/>
      <c r="F23" s="40"/>
      <c r="G23" s="40"/>
      <c r="H23" s="40"/>
      <c r="I23" s="48"/>
      <c r="J23" s="41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5"/>
      <c r="Z23" s="5"/>
      <c r="AA23" s="5"/>
      <c r="AB23" s="5"/>
    </row>
    <row r="24" spans="1:28" ht="15.75" x14ac:dyDescent="0.25">
      <c r="A24" s="41"/>
      <c r="B24" s="41" t="s">
        <v>9</v>
      </c>
      <c r="C24" s="41"/>
      <c r="D24" s="41"/>
      <c r="E24" s="41"/>
      <c r="F24" s="40"/>
      <c r="G24" s="40"/>
      <c r="H24" s="40"/>
      <c r="I24" s="52">
        <f>I22+I20</f>
        <v>62.142857142857139</v>
      </c>
      <c r="J24" s="53" t="s">
        <v>13</v>
      </c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5"/>
      <c r="Z24" s="5"/>
      <c r="AA24" s="5"/>
      <c r="AB24" s="5"/>
    </row>
    <row r="25" spans="1:28" ht="6.75" customHeight="1" x14ac:dyDescent="0.2">
      <c r="A25" s="41"/>
      <c r="B25" s="41"/>
      <c r="C25" s="41"/>
      <c r="D25" s="41"/>
      <c r="E25" s="41"/>
      <c r="F25" s="40"/>
      <c r="G25" s="40"/>
      <c r="H25" s="40"/>
      <c r="I25" s="48"/>
      <c r="J25" s="41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5"/>
      <c r="Z25" s="5"/>
      <c r="AA25" s="5"/>
      <c r="AB25" s="5"/>
    </row>
    <row r="26" spans="1:28" ht="15.75" x14ac:dyDescent="0.25">
      <c r="A26" s="41"/>
      <c r="B26" s="41" t="s">
        <v>11</v>
      </c>
      <c r="C26" s="41"/>
      <c r="D26" s="41"/>
      <c r="E26" s="41"/>
      <c r="F26" s="40"/>
      <c r="G26" s="159" t="s">
        <v>10</v>
      </c>
      <c r="H26" s="159"/>
      <c r="I26" s="52">
        <f>I24*2.31</f>
        <v>143.54999999999998</v>
      </c>
      <c r="J26" s="41" t="s">
        <v>12</v>
      </c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5"/>
      <c r="Z26" s="5"/>
      <c r="AA26" s="5"/>
      <c r="AB26" s="5"/>
    </row>
    <row r="27" spans="1:28" ht="6.75" customHeight="1" x14ac:dyDescent="0.2">
      <c r="A27" s="41"/>
      <c r="B27" s="41"/>
      <c r="C27" s="41"/>
      <c r="D27" s="41"/>
      <c r="E27" s="41"/>
      <c r="F27" s="40"/>
      <c r="G27" s="40"/>
      <c r="H27" s="40"/>
      <c r="I27" s="42"/>
      <c r="J27" s="41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5"/>
      <c r="Z27" s="5"/>
      <c r="AA27" s="5"/>
      <c r="AB27" s="5"/>
    </row>
    <row r="28" spans="1:28" x14ac:dyDescent="0.2">
      <c r="A28" s="41"/>
      <c r="B28" s="41"/>
      <c r="C28" s="41"/>
      <c r="D28" s="41"/>
      <c r="E28" s="41"/>
      <c r="F28" s="40"/>
      <c r="G28" s="40"/>
      <c r="H28" s="40"/>
      <c r="I28" s="42"/>
      <c r="J28" s="41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5"/>
      <c r="Z28" s="5"/>
      <c r="AA28" s="5"/>
      <c r="AB28" s="5"/>
    </row>
    <row r="29" spans="1:28" ht="15.75" x14ac:dyDescent="0.25">
      <c r="A29" s="43" t="s">
        <v>17</v>
      </c>
      <c r="B29" s="41"/>
      <c r="C29" s="41"/>
      <c r="D29" s="41"/>
      <c r="E29" s="41"/>
      <c r="F29" s="40"/>
      <c r="G29" s="40"/>
      <c r="H29" s="40"/>
      <c r="I29" s="42"/>
      <c r="J29" s="41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5"/>
      <c r="Z29" s="5"/>
      <c r="AA29" s="5"/>
      <c r="AB29" s="5"/>
    </row>
    <row r="30" spans="1:28" ht="13.5" thickBot="1" x14ac:dyDescent="0.25">
      <c r="A30" s="41"/>
      <c r="B30" s="41"/>
      <c r="C30" s="41"/>
      <c r="D30" s="41"/>
      <c r="E30" s="41"/>
      <c r="F30" s="40"/>
      <c r="G30" s="40"/>
      <c r="H30" s="40"/>
      <c r="I30" s="42"/>
      <c r="J30" s="41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5"/>
      <c r="Z30" s="5"/>
      <c r="AA30" s="5"/>
      <c r="AB30" s="5"/>
    </row>
    <row r="31" spans="1:28" s="4" customFormat="1" ht="32.25" customHeight="1" thickBot="1" x14ac:dyDescent="0.3">
      <c r="A31" s="54"/>
      <c r="B31" s="13"/>
      <c r="C31" s="14" t="s">
        <v>22</v>
      </c>
      <c r="D31" s="15"/>
      <c r="E31" s="15"/>
      <c r="F31" s="15" t="s">
        <v>40</v>
      </c>
      <c r="G31" s="15" t="s">
        <v>41</v>
      </c>
      <c r="H31" s="15" t="s">
        <v>42</v>
      </c>
      <c r="I31" s="16" t="s">
        <v>43</v>
      </c>
      <c r="J31" s="54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73"/>
      <c r="Z31" s="73"/>
      <c r="AA31" s="73"/>
      <c r="AB31" s="73"/>
    </row>
    <row r="32" spans="1:28" ht="13.5" thickTop="1" x14ac:dyDescent="0.2">
      <c r="A32" s="41"/>
      <c r="B32" s="80"/>
      <c r="C32" s="81" t="s">
        <v>23</v>
      </c>
      <c r="D32" s="81"/>
      <c r="E32" s="81"/>
      <c r="F32" s="82" t="s">
        <v>44</v>
      </c>
      <c r="G32" s="83">
        <v>8</v>
      </c>
      <c r="H32" s="7"/>
      <c r="I32" s="17">
        <f>H32*G32</f>
        <v>0</v>
      </c>
      <c r="J32" s="41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5"/>
      <c r="Z32" s="5"/>
      <c r="AA32" s="5"/>
      <c r="AB32" s="5"/>
    </row>
    <row r="33" spans="1:28" x14ac:dyDescent="0.2">
      <c r="A33" s="41"/>
      <c r="B33" s="84"/>
      <c r="C33" s="85" t="s">
        <v>24</v>
      </c>
      <c r="D33" s="85"/>
      <c r="E33" s="85"/>
      <c r="F33" s="86" t="s">
        <v>45</v>
      </c>
      <c r="G33" s="87">
        <v>6</v>
      </c>
      <c r="H33" s="8"/>
      <c r="I33" s="18">
        <f>G33*H33</f>
        <v>0</v>
      </c>
      <c r="J33" s="41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5"/>
      <c r="Z33" s="5"/>
      <c r="AA33" s="5"/>
      <c r="AB33" s="5"/>
    </row>
    <row r="34" spans="1:28" x14ac:dyDescent="0.2">
      <c r="A34" s="41"/>
      <c r="B34" s="84"/>
      <c r="C34" s="85" t="s">
        <v>25</v>
      </c>
      <c r="D34" s="85"/>
      <c r="E34" s="85"/>
      <c r="F34" s="86" t="s">
        <v>44</v>
      </c>
      <c r="G34" s="87">
        <v>2</v>
      </c>
      <c r="H34" s="8"/>
      <c r="I34" s="18">
        <f t="shared" ref="I34:I53" si="0">G34*H34</f>
        <v>0</v>
      </c>
      <c r="J34" s="41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5"/>
      <c r="Z34" s="5"/>
      <c r="AA34" s="5"/>
      <c r="AB34" s="5"/>
    </row>
    <row r="35" spans="1:28" x14ac:dyDescent="0.2">
      <c r="A35" s="41"/>
      <c r="B35" s="84"/>
      <c r="C35" s="85" t="s">
        <v>26</v>
      </c>
      <c r="D35" s="85"/>
      <c r="E35" s="85"/>
      <c r="F35" s="86" t="s">
        <v>44</v>
      </c>
      <c r="G35" s="87">
        <v>5</v>
      </c>
      <c r="H35" s="8"/>
      <c r="I35" s="18">
        <f t="shared" si="0"/>
        <v>0</v>
      </c>
      <c r="J35" s="41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5"/>
      <c r="Z35" s="5"/>
      <c r="AA35" s="5"/>
      <c r="AB35" s="5"/>
    </row>
    <row r="36" spans="1:28" x14ac:dyDescent="0.2">
      <c r="A36" s="41"/>
      <c r="B36" s="84"/>
      <c r="C36" s="85" t="s">
        <v>27</v>
      </c>
      <c r="D36" s="85"/>
      <c r="E36" s="85"/>
      <c r="F36" s="86" t="s">
        <v>44</v>
      </c>
      <c r="G36" s="87">
        <v>10</v>
      </c>
      <c r="H36" s="8"/>
      <c r="I36" s="18">
        <f t="shared" si="0"/>
        <v>0</v>
      </c>
      <c r="J36" s="41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5"/>
      <c r="Z36" s="5"/>
      <c r="AA36" s="5"/>
      <c r="AB36" s="5"/>
    </row>
    <row r="37" spans="1:28" x14ac:dyDescent="0.2">
      <c r="A37" s="41"/>
      <c r="B37" s="84"/>
      <c r="C37" s="85" t="s">
        <v>27</v>
      </c>
      <c r="D37" s="85"/>
      <c r="E37" s="85"/>
      <c r="F37" s="86" t="s">
        <v>45</v>
      </c>
      <c r="G37" s="87">
        <v>5</v>
      </c>
      <c r="H37" s="8"/>
      <c r="I37" s="18">
        <f t="shared" si="0"/>
        <v>0</v>
      </c>
      <c r="J37" s="41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5"/>
      <c r="Z37" s="5"/>
      <c r="AA37" s="5"/>
      <c r="AB37" s="5"/>
    </row>
    <row r="38" spans="1:28" x14ac:dyDescent="0.2">
      <c r="A38" s="41"/>
      <c r="B38" s="88"/>
      <c r="C38" s="89" t="s">
        <v>28</v>
      </c>
      <c r="D38" s="89"/>
      <c r="E38" s="89"/>
      <c r="F38" s="86" t="s">
        <v>44</v>
      </c>
      <c r="G38" s="90">
        <v>4</v>
      </c>
      <c r="H38" s="9"/>
      <c r="I38" s="18">
        <f t="shared" si="0"/>
        <v>0</v>
      </c>
      <c r="J38" s="41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5"/>
      <c r="Z38" s="5"/>
      <c r="AA38" s="5"/>
      <c r="AB38" s="5"/>
    </row>
    <row r="39" spans="1:28" x14ac:dyDescent="0.2">
      <c r="A39" s="41"/>
      <c r="B39" s="84"/>
      <c r="C39" s="85" t="s">
        <v>29</v>
      </c>
      <c r="D39" s="85"/>
      <c r="E39" s="85"/>
      <c r="F39" s="86" t="s">
        <v>45</v>
      </c>
      <c r="G39" s="87">
        <v>2</v>
      </c>
      <c r="H39" s="8"/>
      <c r="I39" s="18">
        <f t="shared" si="0"/>
        <v>0</v>
      </c>
      <c r="J39" s="41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5"/>
      <c r="Z39" s="5"/>
      <c r="AA39" s="5"/>
      <c r="AB39" s="5"/>
    </row>
    <row r="40" spans="1:28" x14ac:dyDescent="0.2">
      <c r="A40" s="41"/>
      <c r="B40" s="84"/>
      <c r="C40" s="85" t="s">
        <v>30</v>
      </c>
      <c r="D40" s="85"/>
      <c r="E40" s="85"/>
      <c r="F40" s="86" t="s">
        <v>44</v>
      </c>
      <c r="G40" s="87">
        <v>20</v>
      </c>
      <c r="H40" s="8"/>
      <c r="I40" s="18">
        <f t="shared" si="0"/>
        <v>0</v>
      </c>
      <c r="J40" s="41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5"/>
      <c r="Z40" s="5"/>
      <c r="AA40" s="5"/>
      <c r="AB40" s="5"/>
    </row>
    <row r="41" spans="1:28" x14ac:dyDescent="0.2">
      <c r="A41" s="41"/>
      <c r="B41" s="84"/>
      <c r="C41" s="85" t="s">
        <v>31</v>
      </c>
      <c r="D41" s="85"/>
      <c r="E41" s="85"/>
      <c r="F41" s="86" t="s">
        <v>44</v>
      </c>
      <c r="G41" s="87">
        <v>4</v>
      </c>
      <c r="H41" s="8"/>
      <c r="I41" s="18">
        <f t="shared" si="0"/>
        <v>0</v>
      </c>
      <c r="J41" s="41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5"/>
      <c r="Z41" s="5"/>
      <c r="AA41" s="5"/>
      <c r="AB41" s="5"/>
    </row>
    <row r="42" spans="1:28" x14ac:dyDescent="0.2">
      <c r="A42" s="41"/>
      <c r="B42" s="84"/>
      <c r="C42" s="85" t="s">
        <v>32</v>
      </c>
      <c r="D42" s="85"/>
      <c r="E42" s="85"/>
      <c r="F42" s="86" t="s">
        <v>44</v>
      </c>
      <c r="G42" s="87">
        <v>4</v>
      </c>
      <c r="H42" s="8"/>
      <c r="I42" s="18">
        <f t="shared" si="0"/>
        <v>0</v>
      </c>
      <c r="J42" s="41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5"/>
      <c r="Z42" s="5"/>
      <c r="AA42" s="5"/>
      <c r="AB42" s="5"/>
    </row>
    <row r="43" spans="1:28" x14ac:dyDescent="0.2">
      <c r="A43" s="41"/>
      <c r="B43" s="84"/>
      <c r="C43" s="85" t="s">
        <v>32</v>
      </c>
      <c r="D43" s="85"/>
      <c r="E43" s="85"/>
      <c r="F43" s="86" t="s">
        <v>45</v>
      </c>
      <c r="G43" s="87">
        <v>2</v>
      </c>
      <c r="H43" s="8"/>
      <c r="I43" s="18">
        <f t="shared" si="0"/>
        <v>0</v>
      </c>
      <c r="J43" s="41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5"/>
      <c r="Z43" s="5"/>
      <c r="AA43" s="5"/>
      <c r="AB43" s="5"/>
    </row>
    <row r="44" spans="1:28" x14ac:dyDescent="0.2">
      <c r="A44" s="41"/>
      <c r="B44" s="84"/>
      <c r="C44" s="85" t="s">
        <v>33</v>
      </c>
      <c r="D44" s="85"/>
      <c r="E44" s="85"/>
      <c r="F44" s="86" t="s">
        <v>44</v>
      </c>
      <c r="G44" s="87">
        <v>3</v>
      </c>
      <c r="H44" s="8"/>
      <c r="I44" s="18">
        <f t="shared" si="0"/>
        <v>0</v>
      </c>
      <c r="J44" s="41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5"/>
      <c r="Z44" s="5"/>
      <c r="AA44" s="5"/>
      <c r="AB44" s="5"/>
    </row>
    <row r="45" spans="1:28" x14ac:dyDescent="0.2">
      <c r="A45" s="41"/>
      <c r="B45" s="84"/>
      <c r="C45" s="85" t="s">
        <v>34</v>
      </c>
      <c r="D45" s="85"/>
      <c r="E45" s="85"/>
      <c r="F45" s="86" t="s">
        <v>44</v>
      </c>
      <c r="G45" s="87">
        <v>3</v>
      </c>
      <c r="H45" s="8"/>
      <c r="I45" s="18">
        <f t="shared" si="0"/>
        <v>0</v>
      </c>
      <c r="J45" s="41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5"/>
      <c r="Z45" s="5"/>
      <c r="AA45" s="5"/>
      <c r="AB45" s="5"/>
    </row>
    <row r="46" spans="1:28" x14ac:dyDescent="0.2">
      <c r="A46" s="41"/>
      <c r="B46" s="84"/>
      <c r="C46" s="85" t="s">
        <v>34</v>
      </c>
      <c r="D46" s="85"/>
      <c r="E46" s="85"/>
      <c r="F46" s="86" t="s">
        <v>45</v>
      </c>
      <c r="G46" s="87">
        <v>2</v>
      </c>
      <c r="H46" s="8"/>
      <c r="I46" s="18">
        <f t="shared" si="0"/>
        <v>0</v>
      </c>
      <c r="J46" s="41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5"/>
      <c r="Z46" s="5"/>
      <c r="AA46" s="5"/>
      <c r="AB46" s="5"/>
    </row>
    <row r="47" spans="1:28" x14ac:dyDescent="0.2">
      <c r="A47" s="41"/>
      <c r="B47" s="84"/>
      <c r="C47" s="85" t="s">
        <v>35</v>
      </c>
      <c r="D47" s="85"/>
      <c r="E47" s="85"/>
      <c r="F47" s="86" t="s">
        <v>44</v>
      </c>
      <c r="G47" s="87">
        <v>6</v>
      </c>
      <c r="H47" s="8"/>
      <c r="I47" s="18">
        <f t="shared" si="0"/>
        <v>0</v>
      </c>
      <c r="J47" s="41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5"/>
      <c r="Z47" s="5"/>
      <c r="AA47" s="5"/>
      <c r="AB47" s="5"/>
    </row>
    <row r="48" spans="1:28" x14ac:dyDescent="0.2">
      <c r="A48" s="41"/>
      <c r="B48" s="84"/>
      <c r="C48" s="85" t="s">
        <v>35</v>
      </c>
      <c r="D48" s="85"/>
      <c r="E48" s="85"/>
      <c r="F48" s="86" t="s">
        <v>45</v>
      </c>
      <c r="G48" s="87">
        <v>2</v>
      </c>
      <c r="H48" s="8"/>
      <c r="I48" s="18">
        <f t="shared" si="0"/>
        <v>0</v>
      </c>
      <c r="J48" s="41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5"/>
      <c r="Z48" s="5"/>
      <c r="AA48" s="5"/>
      <c r="AB48" s="5"/>
    </row>
    <row r="49" spans="1:28" x14ac:dyDescent="0.2">
      <c r="A49" s="41"/>
      <c r="B49" s="84"/>
      <c r="C49" s="85" t="s">
        <v>36</v>
      </c>
      <c r="D49" s="85"/>
      <c r="E49" s="85"/>
      <c r="F49" s="86" t="s">
        <v>44</v>
      </c>
      <c r="G49" s="87">
        <v>4</v>
      </c>
      <c r="H49" s="8"/>
      <c r="I49" s="18">
        <f t="shared" si="0"/>
        <v>0</v>
      </c>
      <c r="J49" s="41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5"/>
      <c r="Z49" s="5"/>
      <c r="AA49" s="5"/>
      <c r="AB49" s="5"/>
    </row>
    <row r="50" spans="1:28" x14ac:dyDescent="0.2">
      <c r="A50" s="41"/>
      <c r="B50" s="84"/>
      <c r="C50" s="85" t="s">
        <v>36</v>
      </c>
      <c r="D50" s="85"/>
      <c r="E50" s="85"/>
      <c r="F50" s="86" t="s">
        <v>45</v>
      </c>
      <c r="G50" s="87">
        <v>2</v>
      </c>
      <c r="H50" s="8"/>
      <c r="I50" s="18">
        <f t="shared" si="0"/>
        <v>0</v>
      </c>
      <c r="J50" s="41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5"/>
      <c r="Z50" s="5"/>
      <c r="AA50" s="5"/>
      <c r="AB50" s="5"/>
    </row>
    <row r="51" spans="1:28" x14ac:dyDescent="0.2">
      <c r="A51" s="41"/>
      <c r="B51" s="84"/>
      <c r="C51" s="85" t="s">
        <v>37</v>
      </c>
      <c r="D51" s="85"/>
      <c r="E51" s="85"/>
      <c r="F51" s="86" t="s">
        <v>44</v>
      </c>
      <c r="G51" s="87">
        <v>1</v>
      </c>
      <c r="H51" s="8"/>
      <c r="I51" s="18">
        <f t="shared" si="0"/>
        <v>0</v>
      </c>
      <c r="J51" s="41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5"/>
      <c r="Z51" s="5"/>
      <c r="AA51" s="5"/>
      <c r="AB51" s="5"/>
    </row>
    <row r="52" spans="1:28" x14ac:dyDescent="0.2">
      <c r="A52" s="41"/>
      <c r="B52" s="84"/>
      <c r="C52" s="85" t="s">
        <v>38</v>
      </c>
      <c r="D52" s="85"/>
      <c r="E52" s="85"/>
      <c r="F52" s="86" t="s">
        <v>44</v>
      </c>
      <c r="G52" s="87">
        <v>1</v>
      </c>
      <c r="H52" s="8"/>
      <c r="I52" s="18">
        <f t="shared" si="0"/>
        <v>0</v>
      </c>
      <c r="J52" s="41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5"/>
      <c r="Z52" s="5"/>
      <c r="AA52" s="5"/>
      <c r="AB52" s="5"/>
    </row>
    <row r="53" spans="1:28" ht="13.5" thickBot="1" x14ac:dyDescent="0.25">
      <c r="A53" s="41"/>
      <c r="B53" s="91"/>
      <c r="C53" s="92" t="s">
        <v>39</v>
      </c>
      <c r="D53" s="92"/>
      <c r="E53" s="92"/>
      <c r="F53" s="93" t="s">
        <v>44</v>
      </c>
      <c r="G53" s="94">
        <v>6</v>
      </c>
      <c r="H53" s="10"/>
      <c r="I53" s="20">
        <f t="shared" si="0"/>
        <v>0</v>
      </c>
      <c r="J53" s="41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5"/>
      <c r="Z53" s="5"/>
      <c r="AA53" s="5"/>
      <c r="AB53" s="5"/>
    </row>
    <row r="54" spans="1:28" ht="16.5" thickBot="1" x14ac:dyDescent="0.3">
      <c r="A54" s="41"/>
      <c r="B54" s="41"/>
      <c r="C54" s="41"/>
      <c r="D54" s="41"/>
      <c r="E54" s="41"/>
      <c r="F54" s="161" t="s">
        <v>46</v>
      </c>
      <c r="G54" s="161"/>
      <c r="H54" s="161"/>
      <c r="I54" s="21">
        <f>SUM(I32:I53)</f>
        <v>0</v>
      </c>
      <c r="J54" s="41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5"/>
      <c r="Z54" s="5"/>
      <c r="AA54" s="5"/>
      <c r="AB54" s="5"/>
    </row>
    <row r="55" spans="1:28" x14ac:dyDescent="0.2">
      <c r="A55" s="41"/>
      <c r="B55" s="41"/>
      <c r="C55" s="162" t="s">
        <v>47</v>
      </c>
      <c r="D55" s="163"/>
      <c r="E55" s="163"/>
      <c r="F55" s="164"/>
      <c r="G55" s="57"/>
      <c r="H55" s="57"/>
      <c r="I55" s="58"/>
      <c r="J55" s="59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5"/>
      <c r="Z55" s="5"/>
      <c r="AA55" s="5"/>
      <c r="AB55" s="5"/>
    </row>
    <row r="56" spans="1:28" s="3" customFormat="1" ht="38.25" x14ac:dyDescent="0.2">
      <c r="A56" s="60"/>
      <c r="B56" s="60"/>
      <c r="C56" s="22" t="s">
        <v>41</v>
      </c>
      <c r="D56" s="23" t="s">
        <v>48</v>
      </c>
      <c r="E56" s="23" t="s">
        <v>49</v>
      </c>
      <c r="F56" s="24" t="s">
        <v>50</v>
      </c>
      <c r="G56" s="55"/>
      <c r="H56" s="55"/>
      <c r="I56" s="56"/>
      <c r="J56" s="55"/>
      <c r="K56" s="112"/>
      <c r="L56" s="113" t="s">
        <v>48</v>
      </c>
      <c r="M56" s="113" t="s">
        <v>49</v>
      </c>
      <c r="N56" s="113" t="s">
        <v>50</v>
      </c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6"/>
      <c r="Z56" s="6"/>
      <c r="AA56" s="6"/>
      <c r="AB56" s="6"/>
    </row>
    <row r="57" spans="1:28" ht="13.5" thickBot="1" x14ac:dyDescent="0.25">
      <c r="A57" s="41"/>
      <c r="B57" s="41"/>
      <c r="C57" s="25">
        <f>I54</f>
        <v>0</v>
      </c>
      <c r="D57" s="26">
        <f>SUM(G59:G75)</f>
        <v>0</v>
      </c>
      <c r="E57" s="26">
        <f>SUM(H59:H75)</f>
        <v>0</v>
      </c>
      <c r="F57" s="27">
        <f>IF(I54&lt;=300,100,SUM(I59:I75))</f>
        <v>100</v>
      </c>
      <c r="G57" s="57"/>
      <c r="H57" s="57"/>
      <c r="I57" s="58"/>
      <c r="J57" s="59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5"/>
      <c r="Z57" s="5"/>
      <c r="AA57" s="5"/>
      <c r="AB57" s="5"/>
    </row>
    <row r="58" spans="1:28" ht="13.5" thickTop="1" x14ac:dyDescent="0.2">
      <c r="A58" s="41"/>
      <c r="B58" s="41"/>
      <c r="C58" s="95">
        <v>100</v>
      </c>
      <c r="D58" s="62">
        <v>70</v>
      </c>
      <c r="E58" s="62">
        <v>80</v>
      </c>
      <c r="F58" s="75">
        <v>100</v>
      </c>
      <c r="G58" s="128"/>
      <c r="H58" s="128"/>
      <c r="I58" s="129"/>
      <c r="J58" s="59"/>
      <c r="K58" s="110"/>
      <c r="L58" s="114"/>
      <c r="M58" s="114"/>
      <c r="N58" s="114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5"/>
      <c r="Z58" s="5"/>
      <c r="AA58" s="5"/>
      <c r="AB58" s="5"/>
    </row>
    <row r="59" spans="1:28" x14ac:dyDescent="0.2">
      <c r="A59" s="41"/>
      <c r="B59" s="41"/>
      <c r="C59" s="96">
        <v>300</v>
      </c>
      <c r="D59" s="78">
        <v>80</v>
      </c>
      <c r="E59" s="78">
        <v>90</v>
      </c>
      <c r="F59" s="76">
        <v>100</v>
      </c>
      <c r="G59" s="128">
        <f>IF(((L59*$I$54)-(L59*$C58)+D58)&gt;D58,IF(((L59*$I$54)-(L59*$C58)+D58)&lt;=D59,((L59*$I$54)-(L59*$C58)+D58),0),0)</f>
        <v>0</v>
      </c>
      <c r="H59" s="128">
        <f t="shared" ref="H59:I74" si="1">IF(((M59*$I$54)-(M59*$C58)+E58)&gt;E58,IF(((M59*$I$54)-(M59*$C58)+E58)&lt;=E59,((M59*$I$54)-(M59*$C58)+E58),0),0)</f>
        <v>0</v>
      </c>
      <c r="I59" s="128">
        <f>IF(((N59*$I$54)-(N59*$C58)+F58)&gt;F58,IF(((N59*$I$54)-(N59*$C58)+F58)&lt;=F59,100,0),0)</f>
        <v>0</v>
      </c>
      <c r="J59" s="59"/>
      <c r="K59" s="110"/>
      <c r="L59" s="115">
        <v>0.05</v>
      </c>
      <c r="M59" s="115">
        <v>0.05</v>
      </c>
      <c r="N59" s="115">
        <v>0</v>
      </c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5"/>
      <c r="Z59" s="5"/>
      <c r="AA59" s="5"/>
      <c r="AB59" s="5"/>
    </row>
    <row r="60" spans="1:28" x14ac:dyDescent="0.2">
      <c r="A60" s="41"/>
      <c r="B60" s="41"/>
      <c r="C60" s="95">
        <v>600</v>
      </c>
      <c r="D60" s="62">
        <v>100</v>
      </c>
      <c r="E60" s="62">
        <v>120</v>
      </c>
      <c r="F60" s="75">
        <v>130</v>
      </c>
      <c r="G60" s="128">
        <f t="shared" ref="G60:G75" si="2">IF(((L60*$I$54)-(L60*$C59)+D59)&gt;D59,IF(((L60*$I$54)-(L60*$C59)+D59)&lt;=D60,((L60*$I$54)-(L60*$C59)+D59),0),0)</f>
        <v>0</v>
      </c>
      <c r="H60" s="128">
        <f t="shared" si="1"/>
        <v>0</v>
      </c>
      <c r="I60" s="128">
        <f t="shared" si="1"/>
        <v>0</v>
      </c>
      <c r="J60" s="59"/>
      <c r="K60" s="110"/>
      <c r="L60" s="115">
        <v>6.6666666666666666E-2</v>
      </c>
      <c r="M60" s="115">
        <v>0.1</v>
      </c>
      <c r="N60" s="115">
        <v>0.1</v>
      </c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5"/>
      <c r="Z60" s="5"/>
      <c r="AA60" s="5"/>
      <c r="AB60" s="5"/>
    </row>
    <row r="61" spans="1:28" x14ac:dyDescent="0.2">
      <c r="A61" s="41"/>
      <c r="B61" s="41"/>
      <c r="C61" s="96">
        <v>900</v>
      </c>
      <c r="D61" s="78">
        <v>120</v>
      </c>
      <c r="E61" s="78">
        <v>125</v>
      </c>
      <c r="F61" s="76">
        <v>140</v>
      </c>
      <c r="G61" s="128">
        <f t="shared" si="2"/>
        <v>0</v>
      </c>
      <c r="H61" s="128">
        <f t="shared" si="1"/>
        <v>0</v>
      </c>
      <c r="I61" s="128">
        <f t="shared" si="1"/>
        <v>0</v>
      </c>
      <c r="J61" s="59"/>
      <c r="K61" s="110"/>
      <c r="L61" s="115">
        <v>6.6666666666666666E-2</v>
      </c>
      <c r="M61" s="115">
        <v>1.6666666666666666E-2</v>
      </c>
      <c r="N61" s="115">
        <v>3.3333333333333333E-2</v>
      </c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5"/>
      <c r="Z61" s="5"/>
      <c r="AA61" s="5"/>
      <c r="AB61" s="5"/>
    </row>
    <row r="62" spans="1:28" x14ac:dyDescent="0.2">
      <c r="A62" s="41"/>
      <c r="B62" s="41"/>
      <c r="C62" s="96">
        <v>1200</v>
      </c>
      <c r="D62" s="78">
        <v>140</v>
      </c>
      <c r="E62" s="78">
        <v>150</v>
      </c>
      <c r="F62" s="76">
        <v>160</v>
      </c>
      <c r="G62" s="128">
        <f t="shared" si="2"/>
        <v>0</v>
      </c>
      <c r="H62" s="128">
        <f t="shared" si="1"/>
        <v>0</v>
      </c>
      <c r="I62" s="128">
        <f t="shared" si="1"/>
        <v>0</v>
      </c>
      <c r="J62" s="59"/>
      <c r="K62" s="110"/>
      <c r="L62" s="115">
        <v>6.6666666666666666E-2</v>
      </c>
      <c r="M62" s="115">
        <v>8.3333333333333329E-2</v>
      </c>
      <c r="N62" s="115">
        <v>6.6666666666666666E-2</v>
      </c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5"/>
      <c r="Z62" s="5"/>
      <c r="AA62" s="5"/>
      <c r="AB62" s="5"/>
    </row>
    <row r="63" spans="1:28" x14ac:dyDescent="0.2">
      <c r="A63" s="41"/>
      <c r="B63" s="41"/>
      <c r="C63" s="96">
        <v>1500</v>
      </c>
      <c r="D63" s="78">
        <v>150</v>
      </c>
      <c r="E63" s="78">
        <v>170</v>
      </c>
      <c r="F63" s="76">
        <v>190</v>
      </c>
      <c r="G63" s="128">
        <f t="shared" si="2"/>
        <v>0</v>
      </c>
      <c r="H63" s="128">
        <f t="shared" si="1"/>
        <v>0</v>
      </c>
      <c r="I63" s="128">
        <f t="shared" si="1"/>
        <v>0</v>
      </c>
      <c r="J63" s="59"/>
      <c r="K63" s="110"/>
      <c r="L63" s="115">
        <v>3.3333333333333333E-2</v>
      </c>
      <c r="M63" s="115">
        <v>6.6666666666666666E-2</v>
      </c>
      <c r="N63" s="115">
        <v>0.1</v>
      </c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5"/>
      <c r="Z63" s="5"/>
      <c r="AA63" s="5"/>
      <c r="AB63" s="5"/>
    </row>
    <row r="64" spans="1:28" x14ac:dyDescent="0.2">
      <c r="A64" s="41"/>
      <c r="B64" s="41"/>
      <c r="C64" s="96">
        <v>1650</v>
      </c>
      <c r="D64" s="78">
        <v>170</v>
      </c>
      <c r="E64" s="78">
        <v>180</v>
      </c>
      <c r="F64" s="76">
        <v>200</v>
      </c>
      <c r="G64" s="128">
        <f t="shared" si="2"/>
        <v>0</v>
      </c>
      <c r="H64" s="128">
        <f t="shared" si="1"/>
        <v>0</v>
      </c>
      <c r="I64" s="128">
        <f t="shared" si="1"/>
        <v>0</v>
      </c>
      <c r="J64" s="59"/>
      <c r="K64" s="110"/>
      <c r="L64" s="115">
        <v>0.13333333333333333</v>
      </c>
      <c r="M64" s="115">
        <v>6.6666666666666666E-2</v>
      </c>
      <c r="N64" s="115">
        <v>6.6666666666666666E-2</v>
      </c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5"/>
      <c r="Z64" s="5"/>
      <c r="AA64" s="5"/>
      <c r="AB64" s="5"/>
    </row>
    <row r="65" spans="1:28" x14ac:dyDescent="0.2">
      <c r="A65" s="41"/>
      <c r="B65" s="41"/>
      <c r="C65" s="96">
        <v>1750</v>
      </c>
      <c r="D65" s="78">
        <v>180</v>
      </c>
      <c r="E65" s="78">
        <v>190</v>
      </c>
      <c r="F65" s="76">
        <v>210</v>
      </c>
      <c r="G65" s="128">
        <f t="shared" si="2"/>
        <v>0</v>
      </c>
      <c r="H65" s="128">
        <f t="shared" si="1"/>
        <v>0</v>
      </c>
      <c r="I65" s="128">
        <f t="shared" si="1"/>
        <v>0</v>
      </c>
      <c r="J65" s="59"/>
      <c r="K65" s="110"/>
      <c r="L65" s="115">
        <v>0.1</v>
      </c>
      <c r="M65" s="115">
        <v>0.1</v>
      </c>
      <c r="N65" s="115">
        <v>0.1</v>
      </c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5"/>
      <c r="Z65" s="5"/>
      <c r="AA65" s="5"/>
      <c r="AB65" s="5"/>
    </row>
    <row r="66" spans="1:28" x14ac:dyDescent="0.2">
      <c r="A66" s="41"/>
      <c r="B66" s="41"/>
      <c r="C66" s="96">
        <v>2000</v>
      </c>
      <c r="D66" s="78">
        <v>190</v>
      </c>
      <c r="E66" s="78">
        <v>200</v>
      </c>
      <c r="F66" s="76">
        <v>220</v>
      </c>
      <c r="G66" s="128">
        <f t="shared" si="2"/>
        <v>0</v>
      </c>
      <c r="H66" s="128">
        <f t="shared" si="1"/>
        <v>0</v>
      </c>
      <c r="I66" s="128">
        <f t="shared" si="1"/>
        <v>0</v>
      </c>
      <c r="J66" s="59"/>
      <c r="K66" s="110"/>
      <c r="L66" s="115">
        <v>0.04</v>
      </c>
      <c r="M66" s="115">
        <v>0.04</v>
      </c>
      <c r="N66" s="115">
        <v>0.04</v>
      </c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5"/>
      <c r="Z66" s="5"/>
      <c r="AA66" s="5"/>
      <c r="AB66" s="5"/>
    </row>
    <row r="67" spans="1:28" x14ac:dyDescent="0.2">
      <c r="A67" s="41"/>
      <c r="B67" s="41"/>
      <c r="C67" s="96">
        <v>2200</v>
      </c>
      <c r="D67" s="78">
        <v>210</v>
      </c>
      <c r="E67" s="78">
        <v>220</v>
      </c>
      <c r="F67" s="76">
        <v>230</v>
      </c>
      <c r="G67" s="128">
        <f t="shared" si="2"/>
        <v>0</v>
      </c>
      <c r="H67" s="128">
        <f t="shared" si="1"/>
        <v>0</v>
      </c>
      <c r="I67" s="128">
        <f t="shared" si="1"/>
        <v>0</v>
      </c>
      <c r="J67" s="59"/>
      <c r="K67" s="110"/>
      <c r="L67" s="115">
        <v>0.1</v>
      </c>
      <c r="M67" s="115">
        <v>0.1</v>
      </c>
      <c r="N67" s="115">
        <v>0.05</v>
      </c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5"/>
      <c r="Z67" s="5"/>
      <c r="AA67" s="5"/>
      <c r="AB67" s="5"/>
    </row>
    <row r="68" spans="1:28" x14ac:dyDescent="0.2">
      <c r="A68" s="41"/>
      <c r="B68" s="41"/>
      <c r="C68" s="96">
        <v>2500</v>
      </c>
      <c r="D68" s="78">
        <v>220</v>
      </c>
      <c r="E68" s="78">
        <v>240</v>
      </c>
      <c r="F68" s="76">
        <v>260</v>
      </c>
      <c r="G68" s="128">
        <f t="shared" si="2"/>
        <v>0</v>
      </c>
      <c r="H68" s="128">
        <f t="shared" si="1"/>
        <v>0</v>
      </c>
      <c r="I68" s="128">
        <f t="shared" si="1"/>
        <v>0</v>
      </c>
      <c r="J68" s="59"/>
      <c r="K68" s="110"/>
      <c r="L68" s="115">
        <v>3.3333333333333333E-2</v>
      </c>
      <c r="M68" s="115">
        <v>6.6666666666666666E-2</v>
      </c>
      <c r="N68" s="115">
        <v>0.1</v>
      </c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5"/>
      <c r="Z68" s="5"/>
      <c r="AA68" s="5"/>
      <c r="AB68" s="5"/>
    </row>
    <row r="69" spans="1:28" x14ac:dyDescent="0.2">
      <c r="A69" s="41"/>
      <c r="B69" s="41"/>
      <c r="C69" s="96">
        <v>3000</v>
      </c>
      <c r="D69" s="78">
        <v>250</v>
      </c>
      <c r="E69" s="78">
        <v>275</v>
      </c>
      <c r="F69" s="76">
        <v>300</v>
      </c>
      <c r="G69" s="128">
        <f t="shared" si="2"/>
        <v>0</v>
      </c>
      <c r="H69" s="128">
        <f t="shared" si="1"/>
        <v>0</v>
      </c>
      <c r="I69" s="128">
        <f t="shared" si="1"/>
        <v>0</v>
      </c>
      <c r="J69" s="59"/>
      <c r="K69" s="110"/>
      <c r="L69" s="115">
        <v>0.06</v>
      </c>
      <c r="M69" s="115">
        <v>7.0000000000000007E-2</v>
      </c>
      <c r="N69" s="115">
        <v>0.08</v>
      </c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5"/>
      <c r="Z69" s="5"/>
      <c r="AA69" s="5"/>
      <c r="AB69" s="5"/>
    </row>
    <row r="70" spans="1:28" x14ac:dyDescent="0.2">
      <c r="A70" s="41"/>
      <c r="B70" s="41"/>
      <c r="C70" s="96">
        <v>4000</v>
      </c>
      <c r="D70" s="78">
        <v>300</v>
      </c>
      <c r="E70" s="78">
        <v>350</v>
      </c>
      <c r="F70" s="76">
        <v>375</v>
      </c>
      <c r="G70" s="128">
        <f t="shared" si="2"/>
        <v>0</v>
      </c>
      <c r="H70" s="128">
        <f t="shared" si="1"/>
        <v>0</v>
      </c>
      <c r="I70" s="128">
        <f t="shared" si="1"/>
        <v>0</v>
      </c>
      <c r="J70" s="59"/>
      <c r="K70" s="110"/>
      <c r="L70" s="115">
        <v>0.05</v>
      </c>
      <c r="M70" s="115">
        <v>7.4999999999999997E-2</v>
      </c>
      <c r="N70" s="115">
        <v>7.4999999999999997E-2</v>
      </c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5"/>
      <c r="Z70" s="5"/>
      <c r="AA70" s="5"/>
      <c r="AB70" s="5"/>
    </row>
    <row r="71" spans="1:28" x14ac:dyDescent="0.2">
      <c r="A71" s="41"/>
      <c r="B71" s="41"/>
      <c r="C71" s="96">
        <v>5000</v>
      </c>
      <c r="D71" s="78">
        <v>350</v>
      </c>
      <c r="E71" s="78">
        <v>400</v>
      </c>
      <c r="F71" s="76">
        <v>450</v>
      </c>
      <c r="G71" s="128">
        <f t="shared" si="2"/>
        <v>0</v>
      </c>
      <c r="H71" s="128">
        <f t="shared" si="1"/>
        <v>0</v>
      </c>
      <c r="I71" s="128">
        <f t="shared" si="1"/>
        <v>0</v>
      </c>
      <c r="J71" s="59"/>
      <c r="K71" s="110"/>
      <c r="L71" s="115">
        <v>0.05</v>
      </c>
      <c r="M71" s="115">
        <v>0.05</v>
      </c>
      <c r="N71" s="115">
        <v>7.4999999999999997E-2</v>
      </c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5"/>
      <c r="Z71" s="5"/>
      <c r="AA71" s="5"/>
      <c r="AB71" s="5"/>
    </row>
    <row r="72" spans="1:28" x14ac:dyDescent="0.2">
      <c r="A72" s="41"/>
      <c r="B72" s="41"/>
      <c r="C72" s="96">
        <v>6000</v>
      </c>
      <c r="D72" s="78">
        <v>400</v>
      </c>
      <c r="E72" s="78">
        <v>450</v>
      </c>
      <c r="F72" s="76">
        <v>500</v>
      </c>
      <c r="G72" s="128">
        <f t="shared" si="2"/>
        <v>0</v>
      </c>
      <c r="H72" s="128">
        <f t="shared" si="1"/>
        <v>0</v>
      </c>
      <c r="I72" s="128">
        <f t="shared" si="1"/>
        <v>0</v>
      </c>
      <c r="J72" s="59"/>
      <c r="K72" s="110"/>
      <c r="L72" s="115">
        <v>0.05</v>
      </c>
      <c r="M72" s="115">
        <v>0.05</v>
      </c>
      <c r="N72" s="115">
        <v>0.05</v>
      </c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5"/>
      <c r="Z72" s="5"/>
      <c r="AA72" s="5"/>
      <c r="AB72" s="5"/>
    </row>
    <row r="73" spans="1:28" x14ac:dyDescent="0.2">
      <c r="A73" s="41"/>
      <c r="B73" s="41"/>
      <c r="C73" s="96">
        <v>7000</v>
      </c>
      <c r="D73" s="78">
        <v>450</v>
      </c>
      <c r="E73" s="78">
        <v>500</v>
      </c>
      <c r="F73" s="76">
        <v>550</v>
      </c>
      <c r="G73" s="128">
        <f t="shared" si="2"/>
        <v>0</v>
      </c>
      <c r="H73" s="128">
        <f t="shared" si="1"/>
        <v>0</v>
      </c>
      <c r="I73" s="128">
        <f t="shared" si="1"/>
        <v>0</v>
      </c>
      <c r="J73" s="59"/>
      <c r="K73" s="110"/>
      <c r="L73" s="115">
        <v>0.05</v>
      </c>
      <c r="M73" s="115">
        <v>0.05</v>
      </c>
      <c r="N73" s="115">
        <v>0.05</v>
      </c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5"/>
      <c r="Z73" s="5"/>
      <c r="AA73" s="5"/>
      <c r="AB73" s="5"/>
    </row>
    <row r="74" spans="1:28" x14ac:dyDescent="0.2">
      <c r="A74" s="41"/>
      <c r="B74" s="41"/>
      <c r="C74" s="96">
        <v>8000</v>
      </c>
      <c r="D74" s="78">
        <v>500</v>
      </c>
      <c r="E74" s="78">
        <v>550</v>
      </c>
      <c r="F74" s="76">
        <v>600</v>
      </c>
      <c r="G74" s="128">
        <f t="shared" si="2"/>
        <v>0</v>
      </c>
      <c r="H74" s="128">
        <f t="shared" si="1"/>
        <v>0</v>
      </c>
      <c r="I74" s="128">
        <f t="shared" si="1"/>
        <v>0</v>
      </c>
      <c r="J74" s="59"/>
      <c r="K74" s="110"/>
      <c r="L74" s="115">
        <v>0.05</v>
      </c>
      <c r="M74" s="115">
        <v>0.05</v>
      </c>
      <c r="N74" s="115">
        <v>0.05</v>
      </c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5"/>
      <c r="Z74" s="5"/>
      <c r="AA74" s="5"/>
      <c r="AB74" s="5"/>
    </row>
    <row r="75" spans="1:28" ht="13.5" thickBot="1" x14ac:dyDescent="0.25">
      <c r="A75" s="41"/>
      <c r="B75" s="41"/>
      <c r="C75" s="97">
        <v>10000</v>
      </c>
      <c r="D75" s="79">
        <v>550</v>
      </c>
      <c r="E75" s="79">
        <v>600</v>
      </c>
      <c r="F75" s="77">
        <v>650</v>
      </c>
      <c r="G75" s="128">
        <f t="shared" si="2"/>
        <v>0</v>
      </c>
      <c r="H75" s="128">
        <f>IF(((M75*$I$54)-(M75*$C74)+E74)&gt;E74,IF(((M75*$I$54)-(M75*$C74)+E74)&lt;=E75,((M75*$I$54)-(M75*$C74)+E74),0),0)</f>
        <v>0</v>
      </c>
      <c r="I75" s="128">
        <f>IF(((N75*$I$54)-(N75*$C74)+F74)&gt;F74,IF(((N75*$I$54)-(N75*$C74)+F74)&lt;=F75,((N75*$I$54)-(N75*$C74)+F74),0),0)</f>
        <v>0</v>
      </c>
      <c r="J75" s="59"/>
      <c r="K75" s="110"/>
      <c r="L75" s="115">
        <v>2.5000000000000001E-2</v>
      </c>
      <c r="M75" s="115">
        <v>2.5000000000000001E-2</v>
      </c>
      <c r="N75" s="115">
        <v>2.5000000000000001E-2</v>
      </c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5"/>
      <c r="Z75" s="5"/>
      <c r="AA75" s="5"/>
      <c r="AB75" s="5"/>
    </row>
    <row r="76" spans="1:28" x14ac:dyDescent="0.2">
      <c r="A76" s="41"/>
      <c r="B76" s="41"/>
      <c r="C76" s="41"/>
      <c r="D76" s="41"/>
      <c r="E76" s="41"/>
      <c r="F76" s="40"/>
      <c r="G76" s="130"/>
      <c r="H76" s="130"/>
      <c r="I76" s="130"/>
      <c r="J76" s="41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5"/>
      <c r="Z76" s="5"/>
      <c r="AA76" s="5"/>
      <c r="AB76" s="5"/>
    </row>
    <row r="77" spans="1:28" x14ac:dyDescent="0.2">
      <c r="A77" s="41"/>
      <c r="B77" s="41"/>
      <c r="C77" s="41"/>
      <c r="D77" s="41"/>
      <c r="E77" s="41"/>
      <c r="F77" s="40"/>
      <c r="G77" s="40"/>
      <c r="H77" s="40"/>
      <c r="I77" s="42"/>
      <c r="J77" s="41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5"/>
      <c r="Z77" s="5"/>
      <c r="AA77" s="5"/>
      <c r="AB77" s="5"/>
    </row>
    <row r="78" spans="1:28" ht="15.75" x14ac:dyDescent="0.25">
      <c r="A78" s="43" t="s">
        <v>51</v>
      </c>
      <c r="B78" s="41"/>
      <c r="C78" s="41"/>
      <c r="D78" s="41"/>
      <c r="E78" s="41"/>
      <c r="F78" s="40"/>
      <c r="G78" s="40"/>
      <c r="H78" s="40"/>
      <c r="I78" s="42"/>
      <c r="J78" s="41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5"/>
      <c r="Z78" s="5"/>
      <c r="AA78" s="5"/>
      <c r="AB78" s="5"/>
    </row>
    <row r="79" spans="1:28" ht="38.25" x14ac:dyDescent="0.2">
      <c r="A79" s="41"/>
      <c r="B79" s="41"/>
      <c r="C79" s="41"/>
      <c r="D79" s="41"/>
      <c r="E79" s="41"/>
      <c r="F79" s="40"/>
      <c r="G79" s="131" t="s">
        <v>48</v>
      </c>
      <c r="H79" s="132" t="s">
        <v>49</v>
      </c>
      <c r="I79" s="133" t="s">
        <v>50</v>
      </c>
      <c r="J79" s="121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5"/>
      <c r="Z79" s="5"/>
      <c r="AA79" s="5"/>
      <c r="AB79" s="5"/>
    </row>
    <row r="80" spans="1:28" x14ac:dyDescent="0.2">
      <c r="A80" s="41"/>
      <c r="B80" s="122" t="s">
        <v>90</v>
      </c>
      <c r="C80" s="99"/>
      <c r="D80" s="99"/>
      <c r="E80" s="99" t="s">
        <v>52</v>
      </c>
      <c r="F80" s="100"/>
      <c r="G80" s="120">
        <f>D57</f>
        <v>0</v>
      </c>
      <c r="H80" s="120">
        <f>E57</f>
        <v>0</v>
      </c>
      <c r="I80" s="120">
        <f>F57</f>
        <v>100</v>
      </c>
      <c r="J80" s="121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5"/>
      <c r="Z80" s="5"/>
      <c r="AA80" s="5"/>
      <c r="AB80" s="5"/>
    </row>
    <row r="81" spans="1:28" ht="7.5" customHeight="1" x14ac:dyDescent="0.2">
      <c r="A81" s="41"/>
      <c r="B81" s="101"/>
      <c r="C81" s="19"/>
      <c r="D81" s="19"/>
      <c r="E81" s="19"/>
      <c r="F81" s="102"/>
      <c r="G81" s="87"/>
      <c r="H81" s="87"/>
      <c r="I81" s="134"/>
      <c r="J81" s="121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5"/>
      <c r="Z81" s="5"/>
      <c r="AA81" s="5"/>
      <c r="AB81" s="5"/>
    </row>
    <row r="82" spans="1:28" x14ac:dyDescent="0.2">
      <c r="A82" s="41"/>
      <c r="B82" s="123" t="s">
        <v>91</v>
      </c>
      <c r="C82" s="19"/>
      <c r="D82" s="19"/>
      <c r="E82" s="19"/>
      <c r="F82" s="102"/>
      <c r="G82" s="49">
        <v>0</v>
      </c>
      <c r="H82" s="49">
        <v>0</v>
      </c>
      <c r="I82" s="98">
        <v>0</v>
      </c>
      <c r="J82" s="121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5"/>
      <c r="Z82" s="5"/>
      <c r="AA82" s="5"/>
      <c r="AB82" s="5"/>
    </row>
    <row r="83" spans="1:28" ht="13.5" thickBot="1" x14ac:dyDescent="0.25">
      <c r="A83" s="41"/>
      <c r="B83" s="103"/>
      <c r="C83" s="104" t="s">
        <v>54</v>
      </c>
      <c r="D83" s="105"/>
      <c r="E83" s="105"/>
      <c r="F83" s="106"/>
      <c r="G83" s="87"/>
      <c r="H83" s="87"/>
      <c r="I83" s="134"/>
      <c r="J83" s="121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5"/>
      <c r="Z83" s="5"/>
      <c r="AA83" s="5"/>
      <c r="AB83" s="5"/>
    </row>
    <row r="84" spans="1:28" ht="7.5" customHeight="1" thickTop="1" x14ac:dyDescent="0.2">
      <c r="A84" s="41"/>
      <c r="B84" s="41"/>
      <c r="C84" s="41"/>
      <c r="D84" s="41"/>
      <c r="E84" s="41"/>
      <c r="F84" s="40"/>
      <c r="G84" s="62"/>
      <c r="H84" s="62"/>
      <c r="I84" s="63"/>
      <c r="J84" s="41"/>
      <c r="K84" s="110"/>
      <c r="L84" s="110" t="s">
        <v>77</v>
      </c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5"/>
      <c r="Z84" s="5"/>
      <c r="AA84" s="5"/>
      <c r="AB84" s="5"/>
    </row>
    <row r="85" spans="1:28" ht="15.75" x14ac:dyDescent="0.25">
      <c r="A85" s="41"/>
      <c r="B85" s="41" t="s">
        <v>55</v>
      </c>
      <c r="C85" s="61"/>
      <c r="D85" s="61"/>
      <c r="E85" s="61"/>
      <c r="F85" s="40"/>
      <c r="G85" s="109">
        <f>IF(G82&gt;0,G80+G82,G80+G82 )</f>
        <v>0</v>
      </c>
      <c r="H85" s="109">
        <f>IF(H82&gt;0,H80+H82,H80+H82)</f>
        <v>0</v>
      </c>
      <c r="I85" s="64">
        <f>IF(I82&gt;0,I80+I82,I80+I82)</f>
        <v>100</v>
      </c>
      <c r="J85" s="43"/>
      <c r="K85" s="110"/>
      <c r="L85" s="110">
        <f>SUM(G85:I85)</f>
        <v>100</v>
      </c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5"/>
      <c r="Z85" s="5"/>
      <c r="AA85" s="5"/>
      <c r="AB85" s="5"/>
    </row>
    <row r="86" spans="1:28" ht="13.5" thickBot="1" x14ac:dyDescent="0.25">
      <c r="A86" s="41"/>
      <c r="B86" s="41"/>
      <c r="C86" s="41"/>
      <c r="D86" s="41"/>
      <c r="E86" s="41"/>
      <c r="F86" s="40"/>
      <c r="G86" s="40"/>
      <c r="H86" s="40"/>
      <c r="I86" s="42"/>
      <c r="J86" s="41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5"/>
      <c r="Z86" s="5"/>
      <c r="AA86" s="5"/>
      <c r="AB86" s="5"/>
    </row>
    <row r="87" spans="1:28" ht="15.75" thickBot="1" x14ac:dyDescent="0.3">
      <c r="A87" s="165" t="s">
        <v>92</v>
      </c>
      <c r="B87" s="166"/>
      <c r="C87" s="166"/>
      <c r="D87" s="166"/>
      <c r="E87" s="166"/>
      <c r="F87" s="166"/>
      <c r="G87" s="167"/>
      <c r="H87" s="40"/>
      <c r="I87" s="42"/>
      <c r="J87" s="41"/>
      <c r="K87" s="110"/>
      <c r="L87" s="110" t="s">
        <v>69</v>
      </c>
      <c r="M87" s="110" t="s">
        <v>70</v>
      </c>
      <c r="N87" s="110" t="s">
        <v>71</v>
      </c>
      <c r="O87" s="110" t="s">
        <v>72</v>
      </c>
      <c r="P87" s="110"/>
      <c r="Q87" s="110"/>
      <c r="R87" s="110"/>
      <c r="S87" s="110"/>
      <c r="T87" s="110"/>
      <c r="U87" s="110"/>
      <c r="V87" s="110"/>
      <c r="W87" s="110"/>
      <c r="X87" s="110"/>
      <c r="Y87" s="5"/>
      <c r="Z87" s="5"/>
      <c r="AA87" s="5"/>
      <c r="AB87" s="5"/>
    </row>
    <row r="88" spans="1:28" x14ac:dyDescent="0.2">
      <c r="A88" s="140">
        <f>$I$26</f>
        <v>143.54999999999998</v>
      </c>
      <c r="B88" s="141"/>
      <c r="C88" s="74" t="s">
        <v>64</v>
      </c>
      <c r="D88" s="177" t="s">
        <v>60</v>
      </c>
      <c r="E88" s="177"/>
      <c r="F88" s="137" t="s">
        <v>61</v>
      </c>
      <c r="G88" s="138"/>
      <c r="H88" s="62"/>
      <c r="I88" s="63"/>
      <c r="J88" s="41"/>
      <c r="K88" s="110"/>
      <c r="L88" s="110">
        <v>64.099999999999994</v>
      </c>
      <c r="M88" s="110">
        <v>0.65</v>
      </c>
      <c r="N88" s="110">
        <v>2.228009E-3</v>
      </c>
      <c r="O88" s="110">
        <v>1.818182E-3</v>
      </c>
      <c r="P88" s="110"/>
      <c r="Q88" s="110"/>
      <c r="R88" s="110"/>
      <c r="S88" s="110"/>
      <c r="T88" s="110"/>
      <c r="U88" s="110"/>
      <c r="V88" s="110"/>
      <c r="W88" s="110"/>
      <c r="X88" s="110"/>
      <c r="Y88" s="5"/>
      <c r="Z88" s="5"/>
      <c r="AA88" s="5"/>
      <c r="AB88" s="5"/>
    </row>
    <row r="89" spans="1:28" x14ac:dyDescent="0.2">
      <c r="A89" s="175" t="s">
        <v>63</v>
      </c>
      <c r="B89" s="176"/>
      <c r="C89" s="176"/>
      <c r="D89" s="62" t="s">
        <v>53</v>
      </c>
      <c r="E89" s="118" t="s">
        <v>89</v>
      </c>
      <c r="F89" s="119" t="s">
        <v>53</v>
      </c>
      <c r="G89" s="124" t="s">
        <v>89</v>
      </c>
      <c r="H89" s="158"/>
      <c r="I89" s="158"/>
      <c r="J89" s="41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5"/>
      <c r="Z89" s="5"/>
      <c r="AA89" s="5"/>
      <c r="AB89" s="5"/>
    </row>
    <row r="90" spans="1:28" x14ac:dyDescent="0.2">
      <c r="A90" s="151" t="s">
        <v>56</v>
      </c>
      <c r="B90" s="152"/>
      <c r="C90" s="153"/>
      <c r="D90" s="120">
        <f>$G$85*0.5</f>
        <v>0</v>
      </c>
      <c r="E90" s="120">
        <f>$G$85*0.5*$I$26/3000</f>
        <v>0</v>
      </c>
      <c r="F90" s="120">
        <f>$G$85*0.5</f>
        <v>0</v>
      </c>
      <c r="G90" s="125">
        <f>$G$85*0.5*$I$26/3000</f>
        <v>0</v>
      </c>
      <c r="H90" s="40"/>
      <c r="I90" s="42"/>
      <c r="J90" s="41"/>
      <c r="K90" s="110"/>
      <c r="L90" s="110">
        <v>0.5</v>
      </c>
      <c r="M90" s="110">
        <v>0.5</v>
      </c>
      <c r="N90" s="110">
        <v>0</v>
      </c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5"/>
      <c r="Z90" s="5"/>
      <c r="AA90" s="5"/>
      <c r="AB90" s="5"/>
    </row>
    <row r="91" spans="1:28" x14ac:dyDescent="0.2">
      <c r="A91" s="148" t="s">
        <v>57</v>
      </c>
      <c r="B91" s="149"/>
      <c r="C91" s="150"/>
      <c r="D91" s="120">
        <f>$G$85*0.3333</f>
        <v>0</v>
      </c>
      <c r="E91" s="120">
        <f>$G$85*0.3333*$I$26/3000</f>
        <v>0</v>
      </c>
      <c r="F91" s="120">
        <f>$G$85*0.6666</f>
        <v>0</v>
      </c>
      <c r="G91" s="125">
        <f>$G$85*0.6666*$I$26/3000</f>
        <v>0</v>
      </c>
      <c r="H91" s="40"/>
      <c r="I91" s="42"/>
      <c r="J91" s="41"/>
      <c r="K91" s="110"/>
      <c r="L91" s="110">
        <v>0.33</v>
      </c>
      <c r="M91" s="110">
        <v>0.67</v>
      </c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5"/>
      <c r="Z91" s="5"/>
      <c r="AA91" s="5"/>
      <c r="AB91" s="5"/>
    </row>
    <row r="92" spans="1:28" x14ac:dyDescent="0.2">
      <c r="A92" s="145" t="s">
        <v>58</v>
      </c>
      <c r="B92" s="146"/>
      <c r="C92" s="147"/>
      <c r="D92" s="120">
        <f>$G$85*0.65</f>
        <v>0</v>
      </c>
      <c r="E92" s="120">
        <f>$G$85*0.65*$I$26/3000</f>
        <v>0</v>
      </c>
      <c r="F92" s="120">
        <f>$G$85*0.65</f>
        <v>0</v>
      </c>
      <c r="G92" s="125">
        <f>$G$85*0.65*$I$26/3000</f>
        <v>0</v>
      </c>
      <c r="H92" s="40"/>
      <c r="I92" s="42"/>
      <c r="J92" s="41"/>
      <c r="K92" s="110"/>
      <c r="L92" s="110">
        <v>0.65</v>
      </c>
      <c r="M92" s="110">
        <v>0.65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5"/>
      <c r="Z92" s="5"/>
      <c r="AA92" s="5"/>
      <c r="AB92" s="5"/>
    </row>
    <row r="93" spans="1:28" ht="14.25" customHeight="1" thickBot="1" x14ac:dyDescent="0.25">
      <c r="A93" s="142" t="s">
        <v>59</v>
      </c>
      <c r="B93" s="143"/>
      <c r="C93" s="144"/>
      <c r="D93" s="120">
        <f>$G$85*1</f>
        <v>0</v>
      </c>
      <c r="E93" s="120">
        <f>$G$85*1*$I$26/3000</f>
        <v>0</v>
      </c>
      <c r="F93" s="120">
        <f>$G$85*1</f>
        <v>0</v>
      </c>
      <c r="G93" s="125">
        <f>$G$85*1*$I$26/3000</f>
        <v>0</v>
      </c>
      <c r="H93" s="40"/>
      <c r="I93" s="42"/>
      <c r="J93" s="41"/>
      <c r="K93" s="110"/>
      <c r="L93" s="110">
        <v>1</v>
      </c>
      <c r="M93" s="110">
        <v>1</v>
      </c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5"/>
      <c r="Z93" s="5"/>
      <c r="AA93" s="5"/>
      <c r="AB93" s="5"/>
    </row>
    <row r="94" spans="1:28" ht="15.75" thickBot="1" x14ac:dyDescent="0.3">
      <c r="A94" s="168" t="s">
        <v>93</v>
      </c>
      <c r="B94" s="169"/>
      <c r="C94" s="169"/>
      <c r="D94" s="169"/>
      <c r="E94" s="169"/>
      <c r="F94" s="169"/>
      <c r="G94" s="170"/>
      <c r="H94" s="40"/>
      <c r="I94" s="42"/>
      <c r="J94" s="41"/>
      <c r="K94" s="110"/>
      <c r="L94" s="110" t="s">
        <v>69</v>
      </c>
      <c r="M94" s="110" t="s">
        <v>70</v>
      </c>
      <c r="N94" s="110" t="s">
        <v>71</v>
      </c>
      <c r="O94" s="110" t="s">
        <v>72</v>
      </c>
      <c r="P94" s="110"/>
      <c r="Q94" s="110"/>
      <c r="R94" s="110"/>
      <c r="S94" s="110"/>
      <c r="T94" s="110"/>
      <c r="U94" s="110"/>
      <c r="V94" s="110"/>
      <c r="W94" s="110"/>
      <c r="X94" s="110"/>
      <c r="Y94" s="5"/>
      <c r="Z94" s="5"/>
      <c r="AA94" s="5"/>
      <c r="AB94" s="5"/>
    </row>
    <row r="95" spans="1:28" x14ac:dyDescent="0.2">
      <c r="A95" s="140">
        <f>$I$26</f>
        <v>143.54999999999998</v>
      </c>
      <c r="B95" s="141"/>
      <c r="C95" s="74" t="s">
        <v>64</v>
      </c>
      <c r="D95" s="177" t="s">
        <v>60</v>
      </c>
      <c r="E95" s="177"/>
      <c r="F95" s="137" t="s">
        <v>61</v>
      </c>
      <c r="G95" s="138"/>
      <c r="H95" s="62"/>
      <c r="I95" s="63"/>
      <c r="J95" s="41"/>
      <c r="K95" s="110"/>
      <c r="L95" s="110">
        <v>64.099999999999994</v>
      </c>
      <c r="M95" s="110">
        <v>0.65</v>
      </c>
      <c r="N95" s="110">
        <v>2.228009E-3</v>
      </c>
      <c r="O95" s="110">
        <v>1.818182E-3</v>
      </c>
      <c r="P95" s="110"/>
      <c r="Q95" s="110"/>
      <c r="R95" s="110"/>
      <c r="S95" s="110"/>
      <c r="T95" s="110"/>
      <c r="U95" s="110"/>
      <c r="V95" s="110"/>
      <c r="W95" s="110"/>
      <c r="X95" s="110"/>
      <c r="Y95" s="5"/>
      <c r="Z95" s="5"/>
      <c r="AA95" s="5"/>
      <c r="AB95" s="5"/>
    </row>
    <row r="96" spans="1:28" x14ac:dyDescent="0.2">
      <c r="A96" s="175" t="s">
        <v>63</v>
      </c>
      <c r="B96" s="176"/>
      <c r="C96" s="176"/>
      <c r="D96" s="62" t="s">
        <v>53</v>
      </c>
      <c r="E96" s="118" t="s">
        <v>89</v>
      </c>
      <c r="F96" s="119" t="s">
        <v>53</v>
      </c>
      <c r="G96" s="124" t="s">
        <v>89</v>
      </c>
      <c r="H96" s="158"/>
      <c r="I96" s="158"/>
      <c r="J96" s="41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5"/>
      <c r="Z96" s="5"/>
      <c r="AA96" s="5"/>
      <c r="AB96" s="5"/>
    </row>
    <row r="97" spans="1:28" x14ac:dyDescent="0.2">
      <c r="A97" s="151" t="s">
        <v>56</v>
      </c>
      <c r="B97" s="152"/>
      <c r="C97" s="153"/>
      <c r="D97" s="120">
        <f>$H$85*0.5</f>
        <v>0</v>
      </c>
      <c r="E97" s="120">
        <f>$H$85*0.5*$I$26/3000</f>
        <v>0</v>
      </c>
      <c r="F97" s="120">
        <f>$H$85*0.5</f>
        <v>0</v>
      </c>
      <c r="G97" s="125">
        <f>$H$85*0.5*$I$26/3000</f>
        <v>0</v>
      </c>
      <c r="H97" s="40"/>
      <c r="I97" s="42"/>
      <c r="J97" s="41"/>
      <c r="K97" s="110"/>
      <c r="L97" s="110">
        <v>0.5</v>
      </c>
      <c r="M97" s="110">
        <v>0.5</v>
      </c>
      <c r="N97" s="110">
        <v>0</v>
      </c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5"/>
      <c r="Z97" s="5"/>
      <c r="AA97" s="5"/>
      <c r="AB97" s="5"/>
    </row>
    <row r="98" spans="1:28" x14ac:dyDescent="0.2">
      <c r="A98" s="148" t="s">
        <v>57</v>
      </c>
      <c r="B98" s="149"/>
      <c r="C98" s="150"/>
      <c r="D98" s="120">
        <f>$H$85*0.3333</f>
        <v>0</v>
      </c>
      <c r="E98" s="120">
        <f>$H$85*0.3333*$I$26/3000</f>
        <v>0</v>
      </c>
      <c r="F98" s="120">
        <f>$H$85*0.6666</f>
        <v>0</v>
      </c>
      <c r="G98" s="125">
        <f>$H$85*0.6666*$I$26/3000</f>
        <v>0</v>
      </c>
      <c r="H98" s="40"/>
      <c r="I98" s="42"/>
      <c r="J98" s="41"/>
      <c r="K98" s="110"/>
      <c r="L98" s="110">
        <v>0.33</v>
      </c>
      <c r="M98" s="110">
        <v>0.67</v>
      </c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5"/>
      <c r="Z98" s="5"/>
      <c r="AA98" s="5"/>
      <c r="AB98" s="5"/>
    </row>
    <row r="99" spans="1:28" x14ac:dyDescent="0.2">
      <c r="A99" s="145" t="s">
        <v>58</v>
      </c>
      <c r="B99" s="146"/>
      <c r="C99" s="147"/>
      <c r="D99" s="120">
        <f>$H$85*0.65</f>
        <v>0</v>
      </c>
      <c r="E99" s="120">
        <f>$H$85*0.65*$I$26/3000</f>
        <v>0</v>
      </c>
      <c r="F99" s="120">
        <f>$H$85*0.65</f>
        <v>0</v>
      </c>
      <c r="G99" s="125">
        <f>$H$85*0.65*$I$26/3000</f>
        <v>0</v>
      </c>
      <c r="H99" s="40"/>
      <c r="I99" s="42"/>
      <c r="J99" s="41"/>
      <c r="K99" s="110"/>
      <c r="L99" s="110">
        <v>0.65</v>
      </c>
      <c r="M99" s="110">
        <v>0.65</v>
      </c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5"/>
      <c r="Z99" s="5"/>
      <c r="AA99" s="5"/>
      <c r="AB99" s="5"/>
    </row>
    <row r="100" spans="1:28" ht="14.25" customHeight="1" thickBot="1" x14ac:dyDescent="0.25">
      <c r="A100" s="142" t="s">
        <v>59</v>
      </c>
      <c r="B100" s="143"/>
      <c r="C100" s="144"/>
      <c r="D100" s="120">
        <f>$H$85*1</f>
        <v>0</v>
      </c>
      <c r="E100" s="120">
        <f>$H$85*1*$I$26/3000</f>
        <v>0</v>
      </c>
      <c r="F100" s="120">
        <f>$H$85*1</f>
        <v>0</v>
      </c>
      <c r="G100" s="125">
        <f>$H$85*1*$I$26/3000</f>
        <v>0</v>
      </c>
      <c r="H100" s="40"/>
      <c r="I100" s="42"/>
      <c r="J100" s="41"/>
      <c r="K100" s="110"/>
      <c r="L100" s="110">
        <v>1</v>
      </c>
      <c r="M100" s="110">
        <v>1</v>
      </c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5"/>
      <c r="Z100" s="5"/>
      <c r="AA100" s="5"/>
      <c r="AB100" s="5"/>
    </row>
    <row r="101" spans="1:28" ht="15.75" thickBot="1" x14ac:dyDescent="0.3">
      <c r="A101" s="171" t="s">
        <v>94</v>
      </c>
      <c r="B101" s="172"/>
      <c r="C101" s="172"/>
      <c r="D101" s="172"/>
      <c r="E101" s="172"/>
      <c r="F101" s="172"/>
      <c r="G101" s="173"/>
      <c r="H101" s="40"/>
      <c r="I101" s="42"/>
      <c r="J101" s="41"/>
      <c r="K101" s="110"/>
      <c r="L101" s="110" t="s">
        <v>69</v>
      </c>
      <c r="M101" s="110" t="s">
        <v>70</v>
      </c>
      <c r="N101" s="110" t="s">
        <v>71</v>
      </c>
      <c r="O101" s="110" t="s">
        <v>72</v>
      </c>
      <c r="P101" s="110"/>
      <c r="Q101" s="110"/>
      <c r="R101" s="110"/>
      <c r="S101" s="110"/>
      <c r="T101" s="110"/>
      <c r="U101" s="110"/>
      <c r="V101" s="110"/>
      <c r="W101" s="110"/>
      <c r="X101" s="110"/>
      <c r="Y101" s="5"/>
      <c r="Z101" s="5"/>
      <c r="AA101" s="5"/>
      <c r="AB101" s="5"/>
    </row>
    <row r="102" spans="1:28" x14ac:dyDescent="0.2">
      <c r="A102" s="140">
        <f>$I$26</f>
        <v>143.54999999999998</v>
      </c>
      <c r="B102" s="141"/>
      <c r="C102" s="74" t="s">
        <v>64</v>
      </c>
      <c r="D102" s="177" t="s">
        <v>60</v>
      </c>
      <c r="E102" s="177"/>
      <c r="F102" s="137" t="s">
        <v>61</v>
      </c>
      <c r="G102" s="138"/>
      <c r="H102" s="62"/>
      <c r="I102" s="63"/>
      <c r="J102" s="41"/>
      <c r="K102" s="110"/>
      <c r="L102" s="110">
        <v>64.099999999999994</v>
      </c>
      <c r="M102" s="110">
        <v>0.65</v>
      </c>
      <c r="N102" s="110">
        <v>2.228009E-3</v>
      </c>
      <c r="O102" s="110">
        <v>1.818182E-3</v>
      </c>
      <c r="P102" s="110"/>
      <c r="Q102" s="110"/>
      <c r="R102" s="110"/>
      <c r="S102" s="110"/>
      <c r="T102" s="110"/>
      <c r="U102" s="110"/>
      <c r="V102" s="110"/>
      <c r="W102" s="110"/>
      <c r="X102" s="110"/>
      <c r="Y102" s="5"/>
      <c r="Z102" s="5"/>
      <c r="AA102" s="5"/>
      <c r="AB102" s="5"/>
    </row>
    <row r="103" spans="1:28" x14ac:dyDescent="0.2">
      <c r="A103" s="175" t="s">
        <v>63</v>
      </c>
      <c r="B103" s="176"/>
      <c r="C103" s="176"/>
      <c r="D103" s="62" t="s">
        <v>53</v>
      </c>
      <c r="E103" s="118" t="s">
        <v>89</v>
      </c>
      <c r="F103" s="119" t="s">
        <v>53</v>
      </c>
      <c r="G103" s="124" t="s">
        <v>89</v>
      </c>
      <c r="H103" s="158"/>
      <c r="I103" s="158"/>
      <c r="J103" s="41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5"/>
      <c r="Z103" s="5"/>
      <c r="AA103" s="5"/>
      <c r="AB103" s="5"/>
    </row>
    <row r="104" spans="1:28" x14ac:dyDescent="0.2">
      <c r="A104" s="151" t="s">
        <v>56</v>
      </c>
      <c r="B104" s="152"/>
      <c r="C104" s="153"/>
      <c r="D104" s="120">
        <f>$I$85*0.5</f>
        <v>50</v>
      </c>
      <c r="E104" s="120">
        <f>$I$85*0.5*$I$26/3000</f>
        <v>2.3924999999999996</v>
      </c>
      <c r="F104" s="120">
        <f>$I$85*0.5</f>
        <v>50</v>
      </c>
      <c r="G104" s="125">
        <f>$I$85*0.5*$I$26/3000</f>
        <v>2.3924999999999996</v>
      </c>
      <c r="H104" s="40"/>
      <c r="I104" s="42"/>
      <c r="J104" s="41"/>
      <c r="K104" s="110"/>
      <c r="L104" s="110">
        <v>0.5</v>
      </c>
      <c r="M104" s="110">
        <v>0.5</v>
      </c>
      <c r="N104" s="110">
        <v>0</v>
      </c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5"/>
      <c r="Z104" s="5"/>
      <c r="AA104" s="5"/>
      <c r="AB104" s="5"/>
    </row>
    <row r="105" spans="1:28" x14ac:dyDescent="0.2">
      <c r="A105" s="148" t="s">
        <v>57</v>
      </c>
      <c r="B105" s="149"/>
      <c r="C105" s="150"/>
      <c r="D105" s="120">
        <f>$I$85*0.3333</f>
        <v>33.33</v>
      </c>
      <c r="E105" s="120">
        <f>$I$85*0.3333*$I$26/3000</f>
        <v>1.5948404999999997</v>
      </c>
      <c r="F105" s="120">
        <f>$I$85*0.6666</f>
        <v>66.66</v>
      </c>
      <c r="G105" s="125">
        <f>$I$85*0.6666*$I$26/3000</f>
        <v>3.1896809999999993</v>
      </c>
      <c r="H105" s="40"/>
      <c r="I105" s="42"/>
      <c r="J105" s="41"/>
      <c r="K105" s="110"/>
      <c r="L105" s="110">
        <v>0.33</v>
      </c>
      <c r="M105" s="110">
        <v>0.67</v>
      </c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5"/>
      <c r="Z105" s="5"/>
      <c r="AA105" s="5"/>
      <c r="AB105" s="5"/>
    </row>
    <row r="106" spans="1:28" x14ac:dyDescent="0.2">
      <c r="A106" s="145" t="s">
        <v>58</v>
      </c>
      <c r="B106" s="146"/>
      <c r="C106" s="147"/>
      <c r="D106" s="120">
        <f>$I$85*0.65</f>
        <v>65</v>
      </c>
      <c r="E106" s="120">
        <f>$I$85*0.65*$I$26/3000</f>
        <v>3.1102499999999993</v>
      </c>
      <c r="F106" s="120">
        <f>$I$85*0.65</f>
        <v>65</v>
      </c>
      <c r="G106" s="125">
        <f>$I$85*0.65*$I$26/3000</f>
        <v>3.1102499999999993</v>
      </c>
      <c r="H106" s="40"/>
      <c r="I106" s="42"/>
      <c r="J106" s="41"/>
      <c r="K106" s="110"/>
      <c r="L106" s="110">
        <v>0.65</v>
      </c>
      <c r="M106" s="110">
        <v>0.65</v>
      </c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5"/>
      <c r="Z106" s="5"/>
      <c r="AA106" s="5"/>
      <c r="AB106" s="5"/>
    </row>
    <row r="107" spans="1:28" ht="14.25" customHeight="1" thickBot="1" x14ac:dyDescent="0.25">
      <c r="A107" s="142" t="s">
        <v>59</v>
      </c>
      <c r="B107" s="143"/>
      <c r="C107" s="144"/>
      <c r="D107" s="126">
        <f>$I$85*1</f>
        <v>100</v>
      </c>
      <c r="E107" s="126">
        <f>$I$85*1*$I$26/3000</f>
        <v>4.7849999999999993</v>
      </c>
      <c r="F107" s="126">
        <f>$I$85*1</f>
        <v>100</v>
      </c>
      <c r="G107" s="127">
        <f>$I$85*1*$I$26/3000</f>
        <v>4.7849999999999993</v>
      </c>
      <c r="H107" s="40"/>
      <c r="I107" s="42"/>
      <c r="J107" s="41"/>
      <c r="K107" s="110"/>
      <c r="L107" s="110">
        <v>1</v>
      </c>
      <c r="M107" s="110">
        <v>1</v>
      </c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5"/>
      <c r="Z107" s="5"/>
      <c r="AA107" s="5"/>
      <c r="AB107" s="5"/>
    </row>
    <row r="108" spans="1:28" x14ac:dyDescent="0.2">
      <c r="A108" s="65"/>
      <c r="B108" s="66"/>
      <c r="C108" s="66"/>
      <c r="D108" s="67"/>
      <c r="E108" s="67"/>
      <c r="F108" s="62"/>
      <c r="G108" s="62"/>
      <c r="H108" s="40"/>
      <c r="I108" s="42"/>
      <c r="J108" s="41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5"/>
      <c r="Z108" s="5"/>
      <c r="AA108" s="5"/>
      <c r="AB108" s="5"/>
    </row>
    <row r="109" spans="1:28" ht="15.75" thickBot="1" x14ac:dyDescent="0.3">
      <c r="A109" s="180" t="s">
        <v>92</v>
      </c>
      <c r="B109" s="181"/>
      <c r="C109" s="181"/>
      <c r="D109" s="181"/>
      <c r="E109" s="181"/>
      <c r="F109" s="181"/>
      <c r="G109" s="181"/>
      <c r="H109" s="181"/>
      <c r="I109" s="181"/>
      <c r="J109" s="41"/>
      <c r="K109" s="110"/>
      <c r="L109" s="110" t="s">
        <v>69</v>
      </c>
      <c r="M109" s="110" t="s">
        <v>70</v>
      </c>
      <c r="N109" s="110" t="s">
        <v>71</v>
      </c>
      <c r="O109" s="110" t="s">
        <v>72</v>
      </c>
      <c r="P109" s="110"/>
      <c r="Q109" s="110"/>
      <c r="R109" s="110"/>
      <c r="S109" s="110"/>
      <c r="T109" s="110"/>
      <c r="U109" s="110"/>
      <c r="V109" s="110"/>
      <c r="W109" s="110"/>
      <c r="X109" s="110"/>
      <c r="Y109" s="5"/>
      <c r="Z109" s="5"/>
      <c r="AA109" s="5"/>
      <c r="AB109" s="5"/>
    </row>
    <row r="110" spans="1:28" x14ac:dyDescent="0.2">
      <c r="A110" s="140">
        <f>$I$26</f>
        <v>143.54999999999998</v>
      </c>
      <c r="B110" s="141"/>
      <c r="C110" s="74" t="s">
        <v>64</v>
      </c>
      <c r="D110" s="177" t="s">
        <v>60</v>
      </c>
      <c r="E110" s="177"/>
      <c r="F110" s="137" t="s">
        <v>61</v>
      </c>
      <c r="G110" s="138"/>
      <c r="H110" s="178" t="s">
        <v>62</v>
      </c>
      <c r="I110" s="179"/>
      <c r="J110" s="41"/>
      <c r="K110" s="110"/>
      <c r="L110" s="110">
        <v>64.099999999999994</v>
      </c>
      <c r="M110" s="110">
        <v>0.65</v>
      </c>
      <c r="N110" s="110">
        <v>2.228009E-3</v>
      </c>
      <c r="O110" s="110">
        <v>1.818182E-3</v>
      </c>
      <c r="P110" s="110"/>
      <c r="Q110" s="110"/>
      <c r="R110" s="110"/>
      <c r="S110" s="110"/>
      <c r="T110" s="110"/>
      <c r="U110" s="110"/>
      <c r="V110" s="110"/>
      <c r="W110" s="110"/>
      <c r="X110" s="110"/>
      <c r="Y110" s="5"/>
      <c r="Z110" s="5"/>
      <c r="AA110" s="5"/>
      <c r="AB110" s="5"/>
    </row>
    <row r="111" spans="1:28" x14ac:dyDescent="0.2">
      <c r="A111" s="175" t="s">
        <v>63</v>
      </c>
      <c r="B111" s="176"/>
      <c r="C111" s="176"/>
      <c r="D111" s="62" t="s">
        <v>53</v>
      </c>
      <c r="E111" s="118" t="s">
        <v>89</v>
      </c>
      <c r="F111" s="119" t="s">
        <v>53</v>
      </c>
      <c r="G111" s="124" t="s">
        <v>89</v>
      </c>
      <c r="H111" s="135" t="s">
        <v>53</v>
      </c>
      <c r="I111" s="136" t="s">
        <v>89</v>
      </c>
      <c r="J111" s="41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5"/>
      <c r="Z111" s="5"/>
      <c r="AA111" s="5"/>
      <c r="AB111" s="5"/>
    </row>
    <row r="112" spans="1:28" x14ac:dyDescent="0.2">
      <c r="A112" s="151" t="s">
        <v>65</v>
      </c>
      <c r="B112" s="152"/>
      <c r="C112" s="153"/>
      <c r="D112" s="120">
        <f>$G$85*0.1</f>
        <v>0</v>
      </c>
      <c r="E112" s="120">
        <f>$G$85*0.1*$I$26/3000</f>
        <v>0</v>
      </c>
      <c r="F112" s="120">
        <f>$G$85*0.5</f>
        <v>0</v>
      </c>
      <c r="G112" s="125">
        <f>$G$85*0.5*$I$26/3000</f>
        <v>0</v>
      </c>
      <c r="H112" s="120">
        <f>$G$85*0.5</f>
        <v>0</v>
      </c>
      <c r="I112" s="125">
        <f>$G$85*0.5*$I$26/3000</f>
        <v>0</v>
      </c>
      <c r="J112" s="41"/>
      <c r="K112" s="110"/>
      <c r="L112" s="110">
        <v>0.5</v>
      </c>
      <c r="M112" s="110">
        <v>0.5</v>
      </c>
      <c r="N112" s="110">
        <v>0</v>
      </c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5"/>
      <c r="Z112" s="5"/>
      <c r="AA112" s="5"/>
      <c r="AB112" s="5"/>
    </row>
    <row r="113" spans="1:28" x14ac:dyDescent="0.2">
      <c r="A113" s="148" t="s">
        <v>66</v>
      </c>
      <c r="B113" s="149"/>
      <c r="C113" s="150"/>
      <c r="D113" s="120">
        <f>$G$85*0.2</f>
        <v>0</v>
      </c>
      <c r="E113" s="120">
        <f>$G$85*0.2*$I$26/3000</f>
        <v>0</v>
      </c>
      <c r="F113" s="120">
        <f>$G$85*0.4</f>
        <v>0</v>
      </c>
      <c r="G113" s="125">
        <f>$G$85*0.4*$I$26/3000</f>
        <v>0</v>
      </c>
      <c r="H113" s="120">
        <f>$G$85*0.4</f>
        <v>0</v>
      </c>
      <c r="I113" s="125">
        <f>$G$85*0.4*$I$26/3000</f>
        <v>0</v>
      </c>
      <c r="J113" s="41"/>
      <c r="K113" s="110"/>
      <c r="L113" s="110">
        <v>0.33</v>
      </c>
      <c r="M113" s="110">
        <v>0.67</v>
      </c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5"/>
      <c r="Z113" s="5"/>
      <c r="AA113" s="5"/>
      <c r="AB113" s="5"/>
    </row>
    <row r="114" spans="1:28" x14ac:dyDescent="0.2">
      <c r="A114" s="145" t="s">
        <v>67</v>
      </c>
      <c r="B114" s="146"/>
      <c r="C114" s="147"/>
      <c r="D114" s="120">
        <f>$G$85*0.3333</f>
        <v>0</v>
      </c>
      <c r="E114" s="120">
        <f>$G$85*0.3333*$I$26/3000</f>
        <v>0</v>
      </c>
      <c r="F114" s="120">
        <f t="shared" ref="F114" si="3">$G$85*0.3333</f>
        <v>0</v>
      </c>
      <c r="G114" s="120">
        <f t="shared" ref="G114" si="4">$G$85*0.3333*$I$26/3000</f>
        <v>0</v>
      </c>
      <c r="H114" s="120">
        <f t="shared" ref="H114" si="5">$G$85*0.3333</f>
        <v>0</v>
      </c>
      <c r="I114" s="120">
        <f t="shared" ref="I114" si="6">$G$85*0.3333*$I$26/3000</f>
        <v>0</v>
      </c>
      <c r="J114" s="41"/>
      <c r="K114" s="110"/>
      <c r="L114" s="110">
        <v>0.65</v>
      </c>
      <c r="M114" s="110">
        <v>0.65</v>
      </c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5"/>
      <c r="Z114" s="5"/>
      <c r="AA114" s="5"/>
      <c r="AB114" s="5"/>
    </row>
    <row r="115" spans="1:28" ht="14.25" customHeight="1" thickBot="1" x14ac:dyDescent="0.25">
      <c r="A115" s="142" t="s">
        <v>68</v>
      </c>
      <c r="B115" s="143"/>
      <c r="C115" s="144"/>
      <c r="D115" s="120">
        <f t="shared" ref="D115" si="7">$G$85*0.5</f>
        <v>0</v>
      </c>
      <c r="E115" s="125">
        <f t="shared" ref="E115" si="8">$G$85*0.5*$I$26/3000</f>
        <v>0</v>
      </c>
      <c r="F115" s="120">
        <f t="shared" ref="F115" si="9">$G$85*0.5</f>
        <v>0</v>
      </c>
      <c r="G115" s="125">
        <f t="shared" ref="G115" si="10">$G$85*0.5*$I$26/3000</f>
        <v>0</v>
      </c>
      <c r="H115" s="120">
        <f t="shared" ref="H115" si="11">$G$85*0.5</f>
        <v>0</v>
      </c>
      <c r="I115" s="125">
        <f t="shared" ref="I115" si="12">$G$85*0.5*$I$26/3000</f>
        <v>0</v>
      </c>
      <c r="J115" s="41"/>
      <c r="K115" s="110"/>
      <c r="L115" s="110">
        <v>1</v>
      </c>
      <c r="M115" s="110">
        <v>1</v>
      </c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5"/>
      <c r="Z115" s="5"/>
      <c r="AA115" s="5"/>
      <c r="AB115" s="5"/>
    </row>
    <row r="116" spans="1:28" ht="15.75" thickBot="1" x14ac:dyDescent="0.3">
      <c r="A116" s="168" t="s">
        <v>93</v>
      </c>
      <c r="B116" s="169"/>
      <c r="C116" s="169"/>
      <c r="D116" s="169"/>
      <c r="E116" s="169"/>
      <c r="F116" s="169"/>
      <c r="G116" s="169"/>
      <c r="H116" s="169"/>
      <c r="I116" s="169"/>
      <c r="J116" s="41"/>
      <c r="K116" s="110"/>
      <c r="L116" s="110" t="s">
        <v>69</v>
      </c>
      <c r="M116" s="110" t="s">
        <v>70</v>
      </c>
      <c r="N116" s="110" t="s">
        <v>71</v>
      </c>
      <c r="O116" s="110" t="s">
        <v>72</v>
      </c>
      <c r="P116" s="110"/>
      <c r="Q116" s="110"/>
      <c r="R116" s="110"/>
      <c r="S116" s="110"/>
      <c r="T116" s="110"/>
      <c r="U116" s="110"/>
      <c r="V116" s="110"/>
      <c r="W116" s="110"/>
      <c r="X116" s="110"/>
      <c r="Y116" s="5"/>
      <c r="Z116" s="5"/>
      <c r="AA116" s="5"/>
      <c r="AB116" s="5"/>
    </row>
    <row r="117" spans="1:28" x14ac:dyDescent="0.2">
      <c r="A117" s="140">
        <f>$I$26</f>
        <v>143.54999999999998</v>
      </c>
      <c r="B117" s="141"/>
      <c r="C117" s="74" t="s">
        <v>64</v>
      </c>
      <c r="D117" s="177" t="s">
        <v>60</v>
      </c>
      <c r="E117" s="177"/>
      <c r="F117" s="137" t="s">
        <v>61</v>
      </c>
      <c r="G117" s="138"/>
      <c r="H117" s="178" t="s">
        <v>62</v>
      </c>
      <c r="I117" s="179"/>
      <c r="J117" s="41"/>
      <c r="K117" s="110"/>
      <c r="L117" s="110">
        <v>64.099999999999994</v>
      </c>
      <c r="M117" s="110">
        <v>0.65</v>
      </c>
      <c r="N117" s="110">
        <v>2.228009E-3</v>
      </c>
      <c r="O117" s="110">
        <v>1.818182E-3</v>
      </c>
      <c r="P117" s="110"/>
      <c r="Q117" s="110"/>
      <c r="R117" s="110"/>
      <c r="S117" s="110"/>
      <c r="T117" s="110"/>
      <c r="U117" s="110"/>
      <c r="V117" s="110"/>
      <c r="W117" s="110"/>
      <c r="X117" s="110"/>
      <c r="Y117" s="5"/>
      <c r="Z117" s="5"/>
      <c r="AA117" s="5"/>
      <c r="AB117" s="5"/>
    </row>
    <row r="118" spans="1:28" x14ac:dyDescent="0.2">
      <c r="A118" s="175" t="s">
        <v>63</v>
      </c>
      <c r="B118" s="176"/>
      <c r="C118" s="176"/>
      <c r="D118" s="62" t="s">
        <v>53</v>
      </c>
      <c r="E118" s="118" t="s">
        <v>89</v>
      </c>
      <c r="F118" s="119" t="s">
        <v>53</v>
      </c>
      <c r="G118" s="124" t="s">
        <v>89</v>
      </c>
      <c r="H118" s="135" t="s">
        <v>53</v>
      </c>
      <c r="I118" s="136" t="s">
        <v>89</v>
      </c>
      <c r="J118" s="41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5"/>
      <c r="Z118" s="5"/>
      <c r="AA118" s="5"/>
      <c r="AB118" s="5"/>
    </row>
    <row r="119" spans="1:28" x14ac:dyDescent="0.2">
      <c r="A119" s="151" t="s">
        <v>65</v>
      </c>
      <c r="B119" s="152"/>
      <c r="C119" s="153"/>
      <c r="D119" s="120">
        <f>$H$85*0.1</f>
        <v>0</v>
      </c>
      <c r="E119" s="120">
        <f>$H$85*0.1*$I$26/3000</f>
        <v>0</v>
      </c>
      <c r="F119" s="120">
        <f>$H$85*0.5</f>
        <v>0</v>
      </c>
      <c r="G119" s="125">
        <f>$H$85*0.5*$I$26/3000</f>
        <v>0</v>
      </c>
      <c r="H119" s="120">
        <f>$H$85*0.5</f>
        <v>0</v>
      </c>
      <c r="I119" s="125">
        <f>$H$85*0.5*$I$26/3000</f>
        <v>0</v>
      </c>
      <c r="J119" s="41"/>
      <c r="K119" s="110"/>
      <c r="L119" s="110">
        <v>0.5</v>
      </c>
      <c r="M119" s="110">
        <v>0.5</v>
      </c>
      <c r="N119" s="110">
        <v>0</v>
      </c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5"/>
      <c r="Z119" s="5"/>
      <c r="AA119" s="5"/>
      <c r="AB119" s="5"/>
    </row>
    <row r="120" spans="1:28" x14ac:dyDescent="0.2">
      <c r="A120" s="148" t="s">
        <v>66</v>
      </c>
      <c r="B120" s="149"/>
      <c r="C120" s="150"/>
      <c r="D120" s="120">
        <f>$H$85*0.2</f>
        <v>0</v>
      </c>
      <c r="E120" s="120">
        <f>$H$85*0.2*$I$26/3000</f>
        <v>0</v>
      </c>
      <c r="F120" s="120">
        <f>$H$85*0.4</f>
        <v>0</v>
      </c>
      <c r="G120" s="125">
        <f>$H$85*0.4*$I$26/3000</f>
        <v>0</v>
      </c>
      <c r="H120" s="120">
        <f>$H$85*0.4</f>
        <v>0</v>
      </c>
      <c r="I120" s="125">
        <f>$H$85*0.4*$I$26/3000</f>
        <v>0</v>
      </c>
      <c r="J120" s="41"/>
      <c r="K120" s="110"/>
      <c r="L120" s="110">
        <v>0.33</v>
      </c>
      <c r="M120" s="110">
        <v>0.67</v>
      </c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5"/>
      <c r="Z120" s="5"/>
      <c r="AA120" s="5"/>
      <c r="AB120" s="5"/>
    </row>
    <row r="121" spans="1:28" x14ac:dyDescent="0.2">
      <c r="A121" s="145" t="s">
        <v>67</v>
      </c>
      <c r="B121" s="146"/>
      <c r="C121" s="147"/>
      <c r="D121" s="120">
        <f>$H$85*0.3333</f>
        <v>0</v>
      </c>
      <c r="E121" s="120">
        <f>$H$85*0.3333*$I$26/3000</f>
        <v>0</v>
      </c>
      <c r="F121" s="120">
        <f>$H$85*0.3333</f>
        <v>0</v>
      </c>
      <c r="G121" s="120">
        <f>$H$85*0.3333*$I$26/3000</f>
        <v>0</v>
      </c>
      <c r="H121" s="120">
        <f>$H$85*0.3333</f>
        <v>0</v>
      </c>
      <c r="I121" s="120">
        <f>$H$85*0.3333*$I$26/3000</f>
        <v>0</v>
      </c>
      <c r="J121" s="41"/>
      <c r="K121" s="110"/>
      <c r="L121" s="110">
        <v>0.65</v>
      </c>
      <c r="M121" s="110">
        <v>0.65</v>
      </c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5"/>
      <c r="Z121" s="5"/>
      <c r="AA121" s="5"/>
      <c r="AB121" s="5"/>
    </row>
    <row r="122" spans="1:28" ht="14.25" customHeight="1" thickBot="1" x14ac:dyDescent="0.25">
      <c r="A122" s="142" t="s">
        <v>68</v>
      </c>
      <c r="B122" s="143"/>
      <c r="C122" s="144"/>
      <c r="D122" s="120">
        <f>$H$85*0.5</f>
        <v>0</v>
      </c>
      <c r="E122" s="125">
        <f>$H$85*0.5*$I$26/3000</f>
        <v>0</v>
      </c>
      <c r="F122" s="120">
        <f>$H$85*0.5</f>
        <v>0</v>
      </c>
      <c r="G122" s="125">
        <f>$H$85*0.5*$I$26/3000</f>
        <v>0</v>
      </c>
      <c r="H122" s="120">
        <f>$H$85*0.5</f>
        <v>0</v>
      </c>
      <c r="I122" s="125">
        <f>$H$85*0.5*$I$26/3000</f>
        <v>0</v>
      </c>
      <c r="J122" s="41"/>
      <c r="K122" s="110"/>
      <c r="L122" s="110">
        <v>1</v>
      </c>
      <c r="M122" s="110">
        <v>1</v>
      </c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5"/>
      <c r="Z122" s="5"/>
      <c r="AA122" s="5"/>
      <c r="AB122" s="5"/>
    </row>
    <row r="123" spans="1:28" ht="15.75" thickBot="1" x14ac:dyDescent="0.3">
      <c r="A123" s="171" t="s">
        <v>94</v>
      </c>
      <c r="B123" s="172"/>
      <c r="C123" s="172"/>
      <c r="D123" s="172"/>
      <c r="E123" s="172"/>
      <c r="F123" s="172"/>
      <c r="G123" s="172"/>
      <c r="H123" s="172"/>
      <c r="I123" s="172"/>
      <c r="J123" s="41"/>
      <c r="K123" s="110"/>
      <c r="L123" s="110" t="s">
        <v>69</v>
      </c>
      <c r="M123" s="110" t="s">
        <v>70</v>
      </c>
      <c r="N123" s="110" t="s">
        <v>71</v>
      </c>
      <c r="O123" s="110" t="s">
        <v>72</v>
      </c>
      <c r="P123" s="110"/>
      <c r="Q123" s="110"/>
      <c r="R123" s="110"/>
      <c r="S123" s="110"/>
      <c r="T123" s="110"/>
      <c r="U123" s="110"/>
      <c r="V123" s="110"/>
      <c r="W123" s="110"/>
      <c r="X123" s="110"/>
      <c r="Y123" s="5"/>
      <c r="Z123" s="5"/>
      <c r="AA123" s="5"/>
      <c r="AB123" s="5"/>
    </row>
    <row r="124" spans="1:28" x14ac:dyDescent="0.2">
      <c r="A124" s="140">
        <f>$I$26</f>
        <v>143.54999999999998</v>
      </c>
      <c r="B124" s="141"/>
      <c r="C124" s="74" t="s">
        <v>64</v>
      </c>
      <c r="D124" s="177" t="s">
        <v>60</v>
      </c>
      <c r="E124" s="177"/>
      <c r="F124" s="137" t="s">
        <v>61</v>
      </c>
      <c r="G124" s="138"/>
      <c r="H124" s="178" t="s">
        <v>62</v>
      </c>
      <c r="I124" s="179"/>
      <c r="J124" s="41"/>
      <c r="K124" s="110"/>
      <c r="L124" s="110">
        <v>64.099999999999994</v>
      </c>
      <c r="M124" s="110">
        <v>0.65</v>
      </c>
      <c r="N124" s="110">
        <v>2.228009E-3</v>
      </c>
      <c r="O124" s="110">
        <v>1.818182E-3</v>
      </c>
      <c r="P124" s="110"/>
      <c r="Q124" s="110"/>
      <c r="R124" s="110"/>
      <c r="S124" s="110"/>
      <c r="T124" s="110"/>
      <c r="U124" s="110"/>
      <c r="V124" s="110"/>
      <c r="W124" s="110"/>
      <c r="X124" s="110"/>
      <c r="Y124" s="5"/>
      <c r="Z124" s="5"/>
      <c r="AA124" s="5"/>
      <c r="AB124" s="5"/>
    </row>
    <row r="125" spans="1:28" x14ac:dyDescent="0.2">
      <c r="A125" s="175" t="s">
        <v>63</v>
      </c>
      <c r="B125" s="176"/>
      <c r="C125" s="176"/>
      <c r="D125" s="62" t="s">
        <v>53</v>
      </c>
      <c r="E125" s="118" t="s">
        <v>89</v>
      </c>
      <c r="F125" s="119" t="s">
        <v>53</v>
      </c>
      <c r="G125" s="124" t="s">
        <v>89</v>
      </c>
      <c r="H125" s="135" t="s">
        <v>53</v>
      </c>
      <c r="I125" s="136" t="s">
        <v>89</v>
      </c>
      <c r="J125" s="41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5"/>
      <c r="Z125" s="5"/>
      <c r="AA125" s="5"/>
      <c r="AB125" s="5"/>
    </row>
    <row r="126" spans="1:28" x14ac:dyDescent="0.2">
      <c r="A126" s="151" t="s">
        <v>65</v>
      </c>
      <c r="B126" s="152"/>
      <c r="C126" s="153"/>
      <c r="D126" s="120">
        <f>$I$85*0.1</f>
        <v>10</v>
      </c>
      <c r="E126" s="120">
        <f>$I$85*0.1*$I$26/3000</f>
        <v>0.47849999999999993</v>
      </c>
      <c r="F126" s="120">
        <f>$I$85*0.5</f>
        <v>50</v>
      </c>
      <c r="G126" s="125">
        <f>$I$85*0.5*$I$26/3000</f>
        <v>2.3924999999999996</v>
      </c>
      <c r="H126" s="120">
        <f>$I$85*0.5</f>
        <v>50</v>
      </c>
      <c r="I126" s="125">
        <f>$I$85*0.5*$I$26/3000</f>
        <v>2.3924999999999996</v>
      </c>
      <c r="J126" s="41"/>
      <c r="K126" s="110"/>
      <c r="L126" s="110">
        <v>0.5</v>
      </c>
      <c r="M126" s="110">
        <v>0.5</v>
      </c>
      <c r="N126" s="110">
        <v>0</v>
      </c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5"/>
      <c r="Z126" s="5"/>
      <c r="AA126" s="5"/>
      <c r="AB126" s="5"/>
    </row>
    <row r="127" spans="1:28" x14ac:dyDescent="0.2">
      <c r="A127" s="148" t="s">
        <v>66</v>
      </c>
      <c r="B127" s="149"/>
      <c r="C127" s="150"/>
      <c r="D127" s="120">
        <f>$I$85*0.2</f>
        <v>20</v>
      </c>
      <c r="E127" s="120">
        <f>$I$85*0.2*$I$26/3000</f>
        <v>0.95699999999999985</v>
      </c>
      <c r="F127" s="120">
        <f>$I$85*0.4</f>
        <v>40</v>
      </c>
      <c r="G127" s="125">
        <f>$I$85*0.4*$I$26/3000</f>
        <v>1.9139999999999997</v>
      </c>
      <c r="H127" s="120">
        <f>$I$85*0.4</f>
        <v>40</v>
      </c>
      <c r="I127" s="125">
        <f>$I$85*0.4*$I$26/3000</f>
        <v>1.9139999999999997</v>
      </c>
      <c r="J127" s="41"/>
      <c r="K127" s="110"/>
      <c r="L127" s="110">
        <v>0.33</v>
      </c>
      <c r="M127" s="110">
        <v>0.67</v>
      </c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5"/>
      <c r="Z127" s="5"/>
      <c r="AA127" s="5"/>
      <c r="AB127" s="5"/>
    </row>
    <row r="128" spans="1:28" x14ac:dyDescent="0.2">
      <c r="A128" s="145" t="s">
        <v>67</v>
      </c>
      <c r="B128" s="146"/>
      <c r="C128" s="147"/>
      <c r="D128" s="120">
        <f>$I$85*0.3333</f>
        <v>33.33</v>
      </c>
      <c r="E128" s="120">
        <f>$I$85*0.3333*$I$26/3000</f>
        <v>1.5948404999999997</v>
      </c>
      <c r="F128" s="120">
        <f>$I$85*0.3333</f>
        <v>33.33</v>
      </c>
      <c r="G128" s="120">
        <f>$I$85*0.3333*$I$26/3000</f>
        <v>1.5948404999999997</v>
      </c>
      <c r="H128" s="120">
        <f>$I$85*0.3333</f>
        <v>33.33</v>
      </c>
      <c r="I128" s="120">
        <f>$I$85*0.3333*$I$26/3000</f>
        <v>1.5948404999999997</v>
      </c>
      <c r="J128" s="41"/>
      <c r="K128" s="110"/>
      <c r="L128" s="110">
        <v>0.65</v>
      </c>
      <c r="M128" s="110">
        <v>0.65</v>
      </c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5"/>
      <c r="Z128" s="5"/>
      <c r="AA128" s="5"/>
      <c r="AB128" s="5"/>
    </row>
    <row r="129" spans="1:28" ht="14.25" customHeight="1" thickBot="1" x14ac:dyDescent="0.25">
      <c r="A129" s="142" t="s">
        <v>68</v>
      </c>
      <c r="B129" s="143"/>
      <c r="C129" s="144"/>
      <c r="D129" s="120">
        <f>$I$85*0.5</f>
        <v>50</v>
      </c>
      <c r="E129" s="125">
        <f>$I$85*0.5*$I$26/3000</f>
        <v>2.3924999999999996</v>
      </c>
      <c r="F129" s="120">
        <f>$I$85*0.5</f>
        <v>50</v>
      </c>
      <c r="G129" s="125">
        <f>$I$85*0.5*$I$26/3000</f>
        <v>2.3924999999999996</v>
      </c>
      <c r="H129" s="120">
        <f>$I$85*0.5</f>
        <v>50</v>
      </c>
      <c r="I129" s="125">
        <f>$I$85*0.5*$I$26/3000</f>
        <v>2.3924999999999996</v>
      </c>
      <c r="J129" s="41"/>
      <c r="K129" s="110"/>
      <c r="L129" s="110">
        <v>1</v>
      </c>
      <c r="M129" s="110">
        <v>1</v>
      </c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5"/>
      <c r="Z129" s="5"/>
      <c r="AA129" s="5"/>
      <c r="AB129" s="5"/>
    </row>
    <row r="130" spans="1:28" x14ac:dyDescent="0.2">
      <c r="A130" s="67"/>
      <c r="B130" s="139"/>
      <c r="C130" s="139"/>
      <c r="D130" s="62"/>
      <c r="E130" s="41"/>
      <c r="F130" s="40"/>
      <c r="G130" s="40"/>
      <c r="H130" s="40"/>
      <c r="I130" s="42"/>
      <c r="J130" s="41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5"/>
      <c r="Z130" s="5"/>
      <c r="AA130" s="5"/>
      <c r="AB130" s="5"/>
    </row>
    <row r="131" spans="1:28" ht="18" x14ac:dyDescent="0.25">
      <c r="A131" s="69" t="s">
        <v>73</v>
      </c>
      <c r="B131" s="70"/>
      <c r="C131" s="70"/>
      <c r="D131" s="68"/>
      <c r="E131" s="68"/>
      <c r="F131" s="71"/>
      <c r="G131" s="71"/>
      <c r="H131" s="71"/>
      <c r="I131" s="72"/>
      <c r="J131" s="68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5"/>
      <c r="Z131" s="5"/>
      <c r="AA131" s="5"/>
      <c r="AB131" s="5"/>
    </row>
    <row r="132" spans="1:28" ht="13.5" thickBot="1" x14ac:dyDescent="0.25">
      <c r="A132" s="67"/>
      <c r="B132" s="139"/>
      <c r="C132" s="139"/>
      <c r="D132" s="41"/>
      <c r="E132" s="41"/>
      <c r="F132" s="40"/>
      <c r="G132" s="40"/>
      <c r="H132" s="40"/>
      <c r="I132" s="42"/>
      <c r="J132" s="41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5"/>
      <c r="Z132" s="5"/>
      <c r="AA132" s="5"/>
      <c r="AB132" s="5"/>
    </row>
    <row r="133" spans="1:28" ht="30" x14ac:dyDescent="0.2">
      <c r="A133" s="67"/>
      <c r="B133" s="139"/>
      <c r="C133" s="139"/>
      <c r="D133" s="28" t="s">
        <v>75</v>
      </c>
      <c r="E133" s="29" t="s">
        <v>74</v>
      </c>
      <c r="F133" s="40"/>
      <c r="G133" s="40"/>
      <c r="H133" s="40"/>
      <c r="I133" s="42"/>
      <c r="J133" s="41"/>
      <c r="K133" s="110"/>
      <c r="L133" s="110"/>
      <c r="M133" s="110"/>
      <c r="N133" s="110"/>
      <c r="O133" s="116"/>
      <c r="P133" s="110"/>
      <c r="Q133" s="110"/>
      <c r="R133" s="110"/>
      <c r="S133" s="110"/>
      <c r="T133" s="110"/>
      <c r="U133" s="110"/>
      <c r="V133" s="110"/>
      <c r="W133" s="110"/>
      <c r="X133" s="110"/>
      <c r="Y133" s="5"/>
      <c r="Z133" s="5"/>
      <c r="AA133" s="5"/>
      <c r="AB133" s="5"/>
    </row>
    <row r="134" spans="1:28" x14ac:dyDescent="0.2">
      <c r="A134" s="67"/>
      <c r="B134" s="139"/>
      <c r="C134" s="139"/>
      <c r="D134" s="30">
        <v>3</v>
      </c>
      <c r="E134" s="31">
        <v>300</v>
      </c>
      <c r="F134" s="40"/>
      <c r="G134" s="40"/>
      <c r="H134" s="40"/>
      <c r="I134" s="42"/>
      <c r="J134" s="41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5"/>
      <c r="Z134" s="5"/>
      <c r="AA134" s="5"/>
      <c r="AB134" s="5"/>
    </row>
    <row r="135" spans="1:28" x14ac:dyDescent="0.2">
      <c r="A135" s="41"/>
      <c r="B135" s="41"/>
      <c r="C135" s="41"/>
      <c r="D135" s="32">
        <v>4</v>
      </c>
      <c r="E135" s="33">
        <v>600</v>
      </c>
      <c r="F135" s="40"/>
      <c r="G135" s="40"/>
      <c r="H135" s="40"/>
      <c r="I135" s="42"/>
      <c r="J135" s="41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5"/>
      <c r="Z135" s="5"/>
      <c r="AA135" s="5"/>
      <c r="AB135" s="5"/>
    </row>
    <row r="136" spans="1:28" x14ac:dyDescent="0.2">
      <c r="A136" s="41"/>
      <c r="B136" s="41"/>
      <c r="C136" s="41"/>
      <c r="D136" s="30">
        <v>6</v>
      </c>
      <c r="E136" s="31">
        <v>1000</v>
      </c>
      <c r="F136" s="40"/>
      <c r="G136" s="40"/>
      <c r="H136" s="40"/>
      <c r="I136" s="42"/>
      <c r="J136" s="41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5"/>
      <c r="Z136" s="5"/>
      <c r="AA136" s="5"/>
      <c r="AB136" s="5"/>
    </row>
    <row r="137" spans="1:28" x14ac:dyDescent="0.2">
      <c r="A137" s="41"/>
      <c r="B137" s="41"/>
      <c r="C137" s="41"/>
      <c r="D137" s="32">
        <v>8</v>
      </c>
      <c r="E137" s="33">
        <v>1800</v>
      </c>
      <c r="F137" s="40"/>
      <c r="G137" s="40"/>
      <c r="H137" s="40"/>
      <c r="I137" s="42"/>
      <c r="J137" s="41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5"/>
      <c r="Z137" s="5"/>
      <c r="AA137" s="5"/>
      <c r="AB137" s="5"/>
    </row>
    <row r="138" spans="1:28" ht="13.5" thickBot="1" x14ac:dyDescent="0.25">
      <c r="A138" s="41"/>
      <c r="B138" s="41"/>
      <c r="C138" s="41"/>
      <c r="D138" s="34">
        <v>10</v>
      </c>
      <c r="E138" s="35">
        <v>2800</v>
      </c>
      <c r="F138" s="40"/>
      <c r="G138" s="40"/>
      <c r="H138" s="40"/>
      <c r="I138" s="42"/>
      <c r="J138" s="41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5"/>
      <c r="Z138" s="5"/>
      <c r="AA138" s="5"/>
      <c r="AB138" s="5"/>
    </row>
    <row r="139" spans="1:28" x14ac:dyDescent="0.2">
      <c r="A139" s="41"/>
      <c r="B139" s="41"/>
      <c r="C139" s="61"/>
      <c r="D139" s="42"/>
      <c r="E139" s="42"/>
      <c r="F139" s="42"/>
      <c r="G139" s="40"/>
      <c r="H139" s="40"/>
      <c r="I139" s="42"/>
      <c r="J139" s="41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5"/>
      <c r="Z139" s="5"/>
      <c r="AA139" s="5"/>
      <c r="AB139" s="5"/>
    </row>
    <row r="140" spans="1:28" ht="15.75" x14ac:dyDescent="0.25">
      <c r="A140" s="41"/>
      <c r="B140" s="41"/>
      <c r="C140" s="174" t="s">
        <v>76</v>
      </c>
      <c r="D140" s="174"/>
      <c r="E140" s="174"/>
      <c r="F140" s="174"/>
      <c r="G140" s="107">
        <f>IF(L85&gt;E134,IF(L85&gt;E135,IF(L85&gt;E136,IF(L85&gt;E137,D138,D137),D136),D135),D134)</f>
        <v>3</v>
      </c>
      <c r="H140" s="108" t="s">
        <v>78</v>
      </c>
      <c r="I140" s="11"/>
      <c r="J140" s="41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5"/>
      <c r="Z140" s="5"/>
      <c r="AA140" s="5"/>
      <c r="AB140" s="5"/>
    </row>
    <row r="141" spans="1:28" x14ac:dyDescent="0.2">
      <c r="A141" s="41"/>
      <c r="B141" s="41"/>
      <c r="C141" s="41"/>
      <c r="D141" s="41"/>
      <c r="E141" s="41"/>
      <c r="F141" s="40"/>
      <c r="G141" s="40"/>
      <c r="H141" s="40"/>
      <c r="I141" s="42"/>
      <c r="J141" s="41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5"/>
      <c r="Z141" s="5"/>
      <c r="AA141" s="5"/>
      <c r="AB141" s="5"/>
    </row>
    <row r="142" spans="1:28" x14ac:dyDescent="0.2">
      <c r="A142" s="41"/>
      <c r="B142" s="41"/>
      <c r="C142" s="41"/>
      <c r="D142" s="41"/>
      <c r="E142" s="41"/>
      <c r="F142" s="40"/>
      <c r="G142" s="40"/>
      <c r="H142" s="40"/>
      <c r="I142" s="42"/>
      <c r="J142" s="41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5"/>
      <c r="Z142" s="5"/>
      <c r="AA142" s="5"/>
      <c r="AB142" s="5"/>
    </row>
    <row r="143" spans="1:28" x14ac:dyDescent="0.2">
      <c r="A143" s="41"/>
      <c r="B143" s="41"/>
      <c r="C143" s="41"/>
      <c r="D143" s="41"/>
      <c r="E143" s="41"/>
      <c r="F143" s="40"/>
      <c r="G143" s="40"/>
      <c r="H143" s="40"/>
      <c r="I143" s="42"/>
      <c r="J143" s="41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5"/>
      <c r="Z143" s="5"/>
      <c r="AA143" s="5"/>
      <c r="AB143" s="5"/>
    </row>
    <row r="144" spans="1:28" ht="15.75" x14ac:dyDescent="0.25">
      <c r="A144" s="156" t="s">
        <v>82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5"/>
      <c r="Z144" s="5"/>
      <c r="AA144" s="5"/>
      <c r="AB144" s="5"/>
    </row>
    <row r="145" spans="1:28" x14ac:dyDescent="0.2">
      <c r="A145" s="155" t="s">
        <v>83</v>
      </c>
      <c r="B145" s="155"/>
      <c r="C145" s="155"/>
      <c r="D145" s="155"/>
      <c r="E145" s="155"/>
      <c r="F145" s="155"/>
      <c r="G145" s="155"/>
      <c r="H145" s="155"/>
      <c r="I145" s="155"/>
      <c r="J145" s="155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5"/>
      <c r="Z145" s="5"/>
      <c r="AA145" s="5"/>
      <c r="AB145" s="5"/>
    </row>
    <row r="146" spans="1:28" x14ac:dyDescent="0.2">
      <c r="A146" s="155" t="s">
        <v>84</v>
      </c>
      <c r="B146" s="155"/>
      <c r="C146" s="155"/>
      <c r="D146" s="155"/>
      <c r="E146" s="155"/>
      <c r="F146" s="155"/>
      <c r="G146" s="155"/>
      <c r="H146" s="155"/>
      <c r="I146" s="155"/>
      <c r="J146" s="155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5"/>
      <c r="Z146" s="5"/>
      <c r="AA146" s="5"/>
      <c r="AB146" s="5"/>
    </row>
    <row r="147" spans="1:28" x14ac:dyDescent="0.2">
      <c r="A147" s="155" t="s">
        <v>85</v>
      </c>
      <c r="B147" s="155"/>
      <c r="C147" s="155"/>
      <c r="D147" s="155"/>
      <c r="E147" s="155"/>
      <c r="F147" s="155"/>
      <c r="G147" s="155"/>
      <c r="H147" s="155"/>
      <c r="I147" s="155"/>
      <c r="J147" s="155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5"/>
      <c r="Z147" s="5"/>
      <c r="AA147" s="5"/>
      <c r="AB147" s="5"/>
    </row>
    <row r="148" spans="1:28" x14ac:dyDescent="0.2">
      <c r="A148" s="155" t="s">
        <v>88</v>
      </c>
      <c r="B148" s="155"/>
      <c r="C148" s="155"/>
      <c r="D148" s="155"/>
      <c r="E148" s="155"/>
      <c r="F148" s="155"/>
      <c r="G148" s="155"/>
      <c r="H148" s="155"/>
      <c r="I148" s="155"/>
      <c r="J148" s="155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5"/>
      <c r="Z148" s="5"/>
      <c r="AA148" s="5"/>
      <c r="AB148" s="5"/>
    </row>
    <row r="149" spans="1:28" x14ac:dyDescent="0.2">
      <c r="A149" s="155" t="s">
        <v>87</v>
      </c>
      <c r="B149" s="155"/>
      <c r="C149" s="155"/>
      <c r="D149" s="155"/>
      <c r="E149" s="155"/>
      <c r="F149" s="155"/>
      <c r="G149" s="155"/>
      <c r="H149" s="155"/>
      <c r="I149" s="155"/>
      <c r="J149" s="155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5"/>
      <c r="Z149" s="5"/>
      <c r="AA149" s="5"/>
      <c r="AB149" s="5"/>
    </row>
    <row r="150" spans="1:28" x14ac:dyDescent="0.2">
      <c r="A150" s="41"/>
      <c r="B150" s="41"/>
      <c r="C150" s="41"/>
      <c r="D150" s="41"/>
      <c r="E150" s="41"/>
      <c r="F150" s="40"/>
      <c r="G150" s="40"/>
      <c r="H150" s="40"/>
      <c r="I150" s="42"/>
      <c r="J150" s="41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5"/>
      <c r="Z150" s="5"/>
      <c r="AA150" s="5"/>
      <c r="AB150" s="5"/>
    </row>
    <row r="151" spans="1:28" x14ac:dyDescent="0.2">
      <c r="A151" s="154" t="s">
        <v>86</v>
      </c>
      <c r="B151" s="154"/>
      <c r="C151" s="154"/>
      <c r="D151" s="154"/>
      <c r="E151" s="154"/>
      <c r="F151" s="154"/>
      <c r="G151" s="154"/>
      <c r="H151" s="154"/>
      <c r="I151" s="154"/>
      <c r="J151" s="154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5"/>
      <c r="Z151" s="5"/>
      <c r="AA151" s="5"/>
      <c r="AB151" s="5"/>
    </row>
    <row r="152" spans="1:28" x14ac:dyDescent="0.2">
      <c r="A152" s="41"/>
      <c r="B152" s="41"/>
      <c r="C152" s="41"/>
      <c r="D152" s="41"/>
      <c r="E152" s="41"/>
      <c r="F152" s="40"/>
      <c r="G152" s="40"/>
      <c r="H152" s="40"/>
      <c r="I152" s="42"/>
      <c r="J152" s="41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5"/>
      <c r="Z152" s="5"/>
      <c r="AA152" s="5"/>
      <c r="AB152" s="5"/>
    </row>
    <row r="153" spans="1:28" x14ac:dyDescent="0.2">
      <c r="A153" s="12"/>
      <c r="B153" s="12"/>
      <c r="C153" s="12"/>
      <c r="D153" s="12"/>
      <c r="E153" s="12"/>
      <c r="F153" s="36"/>
      <c r="G153" s="36"/>
      <c r="H153" s="36"/>
      <c r="I153" s="37"/>
      <c r="J153" s="12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5"/>
      <c r="Z153" s="5"/>
      <c r="AA153" s="5"/>
      <c r="AB153" s="5"/>
    </row>
    <row r="154" spans="1:28" x14ac:dyDescent="0.2">
      <c r="A154" s="12"/>
      <c r="B154" s="12"/>
      <c r="C154" s="12"/>
      <c r="D154" s="12"/>
      <c r="E154" s="12"/>
      <c r="F154" s="36"/>
      <c r="G154" s="36"/>
      <c r="H154" s="36"/>
      <c r="I154" s="37"/>
      <c r="J154" s="12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5"/>
      <c r="Z154" s="5"/>
      <c r="AA154" s="5"/>
      <c r="AB154" s="5"/>
    </row>
    <row r="155" spans="1:28" x14ac:dyDescent="0.2">
      <c r="A155" s="12"/>
      <c r="B155" s="12"/>
      <c r="C155" s="12"/>
      <c r="D155" s="12"/>
      <c r="E155" s="12"/>
      <c r="F155" s="36"/>
      <c r="G155" s="36"/>
      <c r="H155" s="36"/>
      <c r="I155" s="37"/>
      <c r="J155" s="12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5"/>
      <c r="Z155" s="5"/>
      <c r="AA155" s="5"/>
      <c r="AB155" s="5"/>
    </row>
    <row r="156" spans="1:28" x14ac:dyDescent="0.2">
      <c r="A156" s="12"/>
      <c r="B156" s="12"/>
      <c r="C156" s="12"/>
      <c r="D156" s="12"/>
      <c r="E156" s="12"/>
      <c r="F156" s="36"/>
      <c r="G156" s="36"/>
      <c r="H156" s="36"/>
      <c r="I156" s="37"/>
      <c r="J156" s="12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5"/>
      <c r="Z156" s="5"/>
      <c r="AA156" s="5"/>
      <c r="AB156" s="5"/>
    </row>
    <row r="157" spans="1:28" x14ac:dyDescent="0.2">
      <c r="A157" s="12"/>
      <c r="B157" s="12"/>
      <c r="C157" s="12"/>
      <c r="D157" s="12"/>
      <c r="E157" s="12"/>
      <c r="F157" s="36"/>
      <c r="G157" s="36"/>
      <c r="H157" s="36"/>
      <c r="I157" s="37"/>
      <c r="J157" s="12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5"/>
      <c r="Z157" s="5"/>
      <c r="AA157" s="5"/>
      <c r="AB157" s="5"/>
    </row>
    <row r="158" spans="1:28" x14ac:dyDescent="0.2">
      <c r="A158" s="12"/>
      <c r="B158" s="12"/>
      <c r="C158" s="12"/>
      <c r="D158" s="12"/>
      <c r="E158" s="12"/>
      <c r="F158" s="36"/>
      <c r="G158" s="36"/>
      <c r="H158" s="36"/>
      <c r="I158" s="37"/>
      <c r="J158" s="12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5"/>
      <c r="Z158" s="5"/>
      <c r="AA158" s="5"/>
      <c r="AB158" s="5"/>
    </row>
    <row r="159" spans="1:28" x14ac:dyDescent="0.2">
      <c r="A159" s="12"/>
      <c r="B159" s="12"/>
      <c r="C159" s="12"/>
      <c r="D159" s="12"/>
      <c r="E159" s="12"/>
      <c r="F159" s="36"/>
      <c r="G159" s="36"/>
      <c r="H159" s="36"/>
      <c r="I159" s="37"/>
      <c r="J159" s="12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5"/>
      <c r="Z159" s="5"/>
      <c r="AA159" s="5"/>
      <c r="AB159" s="5"/>
    </row>
    <row r="160" spans="1:28" x14ac:dyDescent="0.2">
      <c r="A160" s="12"/>
      <c r="B160" s="12"/>
      <c r="C160" s="12"/>
      <c r="D160" s="12"/>
      <c r="E160" s="12"/>
      <c r="F160" s="36"/>
      <c r="G160" s="36"/>
      <c r="H160" s="36"/>
      <c r="I160" s="37"/>
      <c r="J160" s="12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5"/>
      <c r="Z160" s="5"/>
      <c r="AA160" s="5"/>
      <c r="AB160" s="5"/>
    </row>
    <row r="161" spans="1:28" x14ac:dyDescent="0.2">
      <c r="A161" s="12"/>
      <c r="B161" s="12"/>
      <c r="C161" s="12"/>
      <c r="D161" s="12"/>
      <c r="E161" s="12"/>
      <c r="F161" s="36"/>
      <c r="G161" s="36"/>
      <c r="H161" s="36"/>
      <c r="I161" s="37"/>
      <c r="J161" s="12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5"/>
      <c r="Z161" s="5"/>
      <c r="AA161" s="5"/>
      <c r="AB161" s="5"/>
    </row>
    <row r="162" spans="1:28" x14ac:dyDescent="0.2">
      <c r="A162" s="12"/>
      <c r="B162" s="12"/>
      <c r="C162" s="12"/>
      <c r="D162" s="12"/>
      <c r="E162" s="12"/>
      <c r="F162" s="36"/>
      <c r="G162" s="36"/>
      <c r="H162" s="36"/>
      <c r="I162" s="37"/>
      <c r="J162" s="12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5"/>
      <c r="Z162" s="5"/>
      <c r="AA162" s="5"/>
      <c r="AB162" s="5"/>
    </row>
    <row r="163" spans="1:28" x14ac:dyDescent="0.2">
      <c r="A163" s="12"/>
      <c r="B163" s="12"/>
      <c r="C163" s="12"/>
      <c r="D163" s="12"/>
      <c r="E163" s="12"/>
      <c r="F163" s="36"/>
      <c r="G163" s="36"/>
      <c r="H163" s="36"/>
      <c r="I163" s="37"/>
      <c r="J163" s="12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5"/>
      <c r="Z163" s="5"/>
      <c r="AA163" s="5"/>
      <c r="AB163" s="5"/>
    </row>
    <row r="164" spans="1:28" x14ac:dyDescent="0.2">
      <c r="A164" s="12"/>
      <c r="B164" s="12"/>
      <c r="C164" s="12"/>
      <c r="D164" s="12"/>
      <c r="E164" s="12"/>
      <c r="F164" s="36"/>
      <c r="G164" s="36"/>
      <c r="H164" s="36"/>
      <c r="I164" s="37"/>
      <c r="J164" s="12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5"/>
      <c r="Z164" s="5"/>
      <c r="AA164" s="5"/>
      <c r="AB164" s="5"/>
    </row>
    <row r="165" spans="1:28" x14ac:dyDescent="0.2">
      <c r="A165" s="12"/>
      <c r="B165" s="12"/>
      <c r="C165" s="12"/>
      <c r="D165" s="12"/>
      <c r="E165" s="12"/>
      <c r="F165" s="36"/>
      <c r="G165" s="36"/>
      <c r="H165" s="36"/>
      <c r="I165" s="37"/>
      <c r="J165" s="12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5"/>
      <c r="Z165" s="5"/>
      <c r="AA165" s="5"/>
      <c r="AB165" s="5"/>
    </row>
    <row r="166" spans="1:28" x14ac:dyDescent="0.2">
      <c r="A166" s="12"/>
      <c r="B166" s="12"/>
      <c r="C166" s="12"/>
      <c r="D166" s="12"/>
      <c r="E166" s="12"/>
      <c r="F166" s="36"/>
      <c r="G166" s="36"/>
      <c r="H166" s="36"/>
      <c r="I166" s="37"/>
      <c r="J166" s="12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5"/>
      <c r="Z166" s="5"/>
      <c r="AA166" s="5"/>
      <c r="AB166" s="5"/>
    </row>
    <row r="167" spans="1:28" x14ac:dyDescent="0.2">
      <c r="A167" s="12"/>
      <c r="B167" s="12"/>
      <c r="C167" s="12"/>
      <c r="D167" s="12"/>
      <c r="E167" s="12"/>
      <c r="F167" s="36"/>
      <c r="G167" s="36"/>
      <c r="H167" s="36"/>
      <c r="I167" s="37"/>
      <c r="J167" s="12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5"/>
      <c r="Z167" s="5"/>
      <c r="AA167" s="5"/>
      <c r="AB167" s="5"/>
    </row>
    <row r="168" spans="1:28" x14ac:dyDescent="0.2">
      <c r="A168" s="12"/>
      <c r="B168" s="12"/>
      <c r="C168" s="12"/>
      <c r="D168" s="12"/>
      <c r="E168" s="12"/>
      <c r="F168" s="36"/>
      <c r="G168" s="36"/>
      <c r="H168" s="36"/>
      <c r="I168" s="37"/>
      <c r="J168" s="12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5"/>
      <c r="Z168" s="5"/>
      <c r="AA168" s="5"/>
      <c r="AB168" s="5"/>
    </row>
    <row r="169" spans="1:28" x14ac:dyDescent="0.2">
      <c r="A169" s="12"/>
      <c r="B169" s="12"/>
      <c r="C169" s="12"/>
      <c r="D169" s="12"/>
      <c r="E169" s="12"/>
      <c r="F169" s="36"/>
      <c r="G169" s="36"/>
      <c r="H169" s="36"/>
      <c r="I169" s="37"/>
      <c r="J169" s="12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5"/>
      <c r="Z169" s="5"/>
      <c r="AA169" s="5"/>
      <c r="AB169" s="5"/>
    </row>
    <row r="170" spans="1:28" x14ac:dyDescent="0.2">
      <c r="A170" s="12"/>
      <c r="B170" s="12"/>
      <c r="C170" s="12"/>
      <c r="D170" s="12"/>
      <c r="E170" s="12"/>
      <c r="F170" s="36"/>
      <c r="G170" s="36"/>
      <c r="H170" s="36"/>
      <c r="I170" s="37"/>
      <c r="J170" s="12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5"/>
      <c r="Z170" s="5"/>
      <c r="AA170" s="5"/>
      <c r="AB170" s="5"/>
    </row>
    <row r="171" spans="1:28" x14ac:dyDescent="0.2">
      <c r="A171" s="12"/>
      <c r="B171" s="12"/>
      <c r="C171" s="12"/>
      <c r="D171" s="12"/>
      <c r="E171" s="12"/>
      <c r="F171" s="36"/>
      <c r="G171" s="36"/>
      <c r="H171" s="36"/>
      <c r="I171" s="37"/>
      <c r="J171" s="12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5"/>
      <c r="Z171" s="5"/>
      <c r="AA171" s="5"/>
      <c r="AB171" s="5"/>
    </row>
    <row r="172" spans="1:28" x14ac:dyDescent="0.2">
      <c r="A172" s="12"/>
      <c r="B172" s="12"/>
      <c r="C172" s="12"/>
      <c r="D172" s="12"/>
      <c r="E172" s="12"/>
      <c r="F172" s="36"/>
      <c r="G172" s="36"/>
      <c r="H172" s="36"/>
      <c r="I172" s="37"/>
      <c r="J172" s="12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5"/>
      <c r="Z172" s="5"/>
      <c r="AA172" s="5"/>
      <c r="AB172" s="5"/>
    </row>
    <row r="173" spans="1:28" x14ac:dyDescent="0.2">
      <c r="A173" s="12"/>
      <c r="B173" s="12"/>
      <c r="C173" s="12"/>
      <c r="D173" s="12"/>
      <c r="E173" s="12"/>
      <c r="F173" s="36"/>
      <c r="G173" s="36"/>
      <c r="H173" s="36"/>
      <c r="I173" s="37"/>
      <c r="J173" s="12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5"/>
      <c r="Z173" s="5"/>
      <c r="AA173" s="5"/>
      <c r="AB173" s="5"/>
    </row>
    <row r="174" spans="1:28" x14ac:dyDescent="0.2">
      <c r="A174" s="12"/>
      <c r="B174" s="12"/>
      <c r="C174" s="12"/>
      <c r="D174" s="12"/>
      <c r="E174" s="12"/>
      <c r="F174" s="36"/>
      <c r="G174" s="36"/>
      <c r="H174" s="36"/>
      <c r="I174" s="37"/>
      <c r="J174" s="12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5"/>
      <c r="Z174" s="5"/>
      <c r="AA174" s="5"/>
      <c r="AB174" s="5"/>
    </row>
    <row r="175" spans="1:28" x14ac:dyDescent="0.2">
      <c r="A175" s="12"/>
      <c r="B175" s="12"/>
      <c r="C175" s="12"/>
      <c r="D175" s="12"/>
      <c r="E175" s="12"/>
      <c r="F175" s="36"/>
      <c r="G175" s="36"/>
      <c r="H175" s="36"/>
      <c r="I175" s="37"/>
      <c r="J175" s="12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5"/>
      <c r="Z175" s="5"/>
      <c r="AA175" s="5"/>
      <c r="AB175" s="5"/>
    </row>
    <row r="176" spans="1:28" x14ac:dyDescent="0.2">
      <c r="A176" s="12"/>
      <c r="B176" s="12"/>
      <c r="C176" s="12"/>
      <c r="D176" s="12"/>
      <c r="E176" s="12"/>
      <c r="F176" s="36"/>
      <c r="G176" s="36"/>
      <c r="H176" s="36"/>
      <c r="I176" s="37"/>
      <c r="J176" s="12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5"/>
      <c r="Z176" s="5"/>
      <c r="AA176" s="5"/>
      <c r="AB176" s="5"/>
    </row>
    <row r="177" spans="1:28" x14ac:dyDescent="0.2">
      <c r="A177" s="12"/>
      <c r="B177" s="12"/>
      <c r="C177" s="12"/>
      <c r="D177" s="12"/>
      <c r="E177" s="12"/>
      <c r="F177" s="36"/>
      <c r="G177" s="36"/>
      <c r="H177" s="36"/>
      <c r="I177" s="37"/>
      <c r="J177" s="12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5"/>
      <c r="Z177" s="5"/>
      <c r="AA177" s="5"/>
      <c r="AB177" s="5"/>
    </row>
    <row r="178" spans="1:28" x14ac:dyDescent="0.2">
      <c r="A178" s="12"/>
      <c r="B178" s="12"/>
      <c r="C178" s="12"/>
      <c r="D178" s="12"/>
      <c r="E178" s="12"/>
      <c r="F178" s="36"/>
      <c r="G178" s="36"/>
      <c r="H178" s="36"/>
      <c r="I178" s="37"/>
      <c r="J178" s="12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5"/>
      <c r="Z178" s="5"/>
      <c r="AA178" s="5"/>
      <c r="AB178" s="5"/>
    </row>
    <row r="179" spans="1:28" x14ac:dyDescent="0.2">
      <c r="A179" s="12"/>
      <c r="B179" s="12"/>
      <c r="C179" s="12"/>
      <c r="D179" s="12"/>
      <c r="E179" s="12"/>
      <c r="F179" s="36"/>
      <c r="G179" s="36"/>
      <c r="H179" s="36"/>
      <c r="I179" s="37"/>
      <c r="J179" s="12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5"/>
      <c r="Z179" s="5"/>
      <c r="AA179" s="5"/>
      <c r="AB179" s="5"/>
    </row>
    <row r="180" spans="1:28" x14ac:dyDescent="0.2">
      <c r="A180" s="12"/>
      <c r="B180" s="12"/>
      <c r="C180" s="12"/>
      <c r="D180" s="12"/>
      <c r="E180" s="12"/>
      <c r="F180" s="36"/>
      <c r="G180" s="36"/>
      <c r="H180" s="36"/>
      <c r="I180" s="37"/>
      <c r="J180" s="12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5"/>
      <c r="Z180" s="5"/>
      <c r="AA180" s="5"/>
      <c r="AB180" s="5"/>
    </row>
    <row r="181" spans="1:28" x14ac:dyDescent="0.2">
      <c r="A181" s="12"/>
      <c r="B181" s="12"/>
      <c r="C181" s="12"/>
      <c r="D181" s="12"/>
      <c r="E181" s="12"/>
      <c r="F181" s="36"/>
      <c r="G181" s="36"/>
      <c r="H181" s="36"/>
      <c r="I181" s="37"/>
      <c r="J181" s="12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5"/>
      <c r="Z181" s="5"/>
      <c r="AA181" s="5"/>
      <c r="AB181" s="5"/>
    </row>
    <row r="182" spans="1:28" x14ac:dyDescent="0.2">
      <c r="A182" s="12"/>
      <c r="B182" s="12"/>
      <c r="C182" s="12"/>
      <c r="D182" s="12"/>
      <c r="E182" s="12"/>
      <c r="F182" s="36"/>
      <c r="G182" s="36"/>
      <c r="H182" s="36"/>
      <c r="I182" s="37"/>
      <c r="J182" s="12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5"/>
      <c r="Z182" s="5"/>
      <c r="AA182" s="5"/>
      <c r="AB182" s="5"/>
    </row>
    <row r="183" spans="1:28" x14ac:dyDescent="0.2">
      <c r="A183" s="12"/>
      <c r="B183" s="12"/>
      <c r="C183" s="12"/>
      <c r="D183" s="12"/>
      <c r="E183" s="12"/>
      <c r="F183" s="36"/>
      <c r="G183" s="36"/>
      <c r="H183" s="36"/>
      <c r="I183" s="37"/>
      <c r="J183" s="12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5"/>
      <c r="Z183" s="5"/>
      <c r="AA183" s="5"/>
      <c r="AB183" s="5"/>
    </row>
    <row r="184" spans="1:28" x14ac:dyDescent="0.2">
      <c r="A184" s="12"/>
      <c r="B184" s="12"/>
      <c r="C184" s="12"/>
      <c r="D184" s="12"/>
      <c r="E184" s="12"/>
      <c r="F184" s="36"/>
      <c r="G184" s="36"/>
      <c r="H184" s="36"/>
      <c r="I184" s="37"/>
      <c r="J184" s="12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5"/>
      <c r="Z184" s="5"/>
      <c r="AA184" s="5"/>
      <c r="AB184" s="5"/>
    </row>
    <row r="185" spans="1:28" x14ac:dyDescent="0.2">
      <c r="A185" s="12"/>
      <c r="B185" s="12"/>
      <c r="C185" s="12"/>
      <c r="D185" s="12"/>
      <c r="E185" s="12"/>
      <c r="F185" s="36"/>
      <c r="G185" s="36"/>
      <c r="H185" s="36"/>
      <c r="I185" s="37"/>
      <c r="J185" s="12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5"/>
      <c r="Z185" s="5"/>
      <c r="AA185" s="5"/>
      <c r="AB185" s="5"/>
    </row>
    <row r="186" spans="1:28" x14ac:dyDescent="0.2">
      <c r="A186" s="12"/>
      <c r="B186" s="12"/>
      <c r="C186" s="12"/>
      <c r="D186" s="12"/>
      <c r="E186" s="12"/>
      <c r="F186" s="36"/>
      <c r="G186" s="36"/>
      <c r="H186" s="36"/>
      <c r="I186" s="37"/>
      <c r="J186" s="12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5"/>
      <c r="Z186" s="5"/>
      <c r="AA186" s="5"/>
      <c r="AB186" s="5"/>
    </row>
    <row r="187" spans="1:28" x14ac:dyDescent="0.2">
      <c r="A187" s="12"/>
      <c r="B187" s="12"/>
      <c r="C187" s="12"/>
      <c r="D187" s="12"/>
      <c r="E187" s="12"/>
      <c r="F187" s="36"/>
      <c r="G187" s="36"/>
      <c r="H187" s="36"/>
      <c r="I187" s="37"/>
      <c r="J187" s="12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5"/>
      <c r="Z187" s="5"/>
      <c r="AA187" s="5"/>
      <c r="AB187" s="5"/>
    </row>
    <row r="188" spans="1:28" x14ac:dyDescent="0.2">
      <c r="A188" s="12"/>
      <c r="B188" s="12"/>
      <c r="C188" s="12"/>
      <c r="D188" s="12"/>
      <c r="E188" s="12"/>
      <c r="F188" s="36"/>
      <c r="G188" s="36"/>
      <c r="H188" s="36"/>
      <c r="I188" s="37"/>
      <c r="J188" s="12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5"/>
      <c r="Z188" s="5"/>
      <c r="AA188" s="5"/>
      <c r="AB188" s="5"/>
    </row>
    <row r="189" spans="1:28" x14ac:dyDescent="0.2">
      <c r="A189" s="12"/>
      <c r="B189" s="12"/>
      <c r="C189" s="12"/>
      <c r="D189" s="12"/>
      <c r="E189" s="12"/>
      <c r="F189" s="36"/>
      <c r="G189" s="36"/>
      <c r="H189" s="36"/>
      <c r="I189" s="37"/>
      <c r="J189" s="12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5"/>
      <c r="Z189" s="5"/>
      <c r="AA189" s="5"/>
      <c r="AB189" s="5"/>
    </row>
    <row r="190" spans="1:28" x14ac:dyDescent="0.2">
      <c r="A190" s="12"/>
      <c r="B190" s="12"/>
      <c r="C190" s="12"/>
      <c r="D190" s="12"/>
      <c r="E190" s="12"/>
      <c r="F190" s="36"/>
      <c r="G190" s="36"/>
      <c r="H190" s="36"/>
      <c r="I190" s="37"/>
      <c r="J190" s="12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5"/>
      <c r="Z190" s="5"/>
      <c r="AA190" s="5"/>
      <c r="AB190" s="5"/>
    </row>
    <row r="191" spans="1:28" x14ac:dyDescent="0.2">
      <c r="A191" s="12"/>
      <c r="B191" s="12"/>
      <c r="C191" s="12"/>
      <c r="D191" s="12"/>
      <c r="E191" s="12"/>
      <c r="F191" s="36"/>
      <c r="G191" s="36"/>
      <c r="H191" s="36"/>
      <c r="I191" s="37"/>
      <c r="J191" s="12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5"/>
      <c r="Z191" s="5"/>
      <c r="AA191" s="5"/>
      <c r="AB191" s="5"/>
    </row>
    <row r="192" spans="1:28" x14ac:dyDescent="0.2">
      <c r="A192" s="12"/>
      <c r="B192" s="12"/>
      <c r="C192" s="12"/>
      <c r="D192" s="12"/>
      <c r="E192" s="12"/>
      <c r="F192" s="36"/>
      <c r="G192" s="36"/>
      <c r="H192" s="36"/>
      <c r="I192" s="37"/>
      <c r="J192" s="12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5"/>
      <c r="Z192" s="5"/>
      <c r="AA192" s="5"/>
      <c r="AB192" s="5"/>
    </row>
    <row r="193" spans="1:28" x14ac:dyDescent="0.2">
      <c r="A193" s="12"/>
      <c r="B193" s="12"/>
      <c r="C193" s="12"/>
      <c r="D193" s="12"/>
      <c r="E193" s="12"/>
      <c r="F193" s="36"/>
      <c r="G193" s="36"/>
      <c r="H193" s="36"/>
      <c r="I193" s="37"/>
      <c r="J193" s="12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5"/>
      <c r="Z193" s="5"/>
      <c r="AA193" s="5"/>
      <c r="AB193" s="5"/>
    </row>
    <row r="194" spans="1:28" x14ac:dyDescent="0.2">
      <c r="A194" s="12"/>
      <c r="B194" s="12"/>
      <c r="C194" s="12"/>
      <c r="D194" s="12"/>
      <c r="E194" s="12"/>
      <c r="F194" s="36"/>
      <c r="G194" s="36"/>
      <c r="H194" s="36"/>
      <c r="I194" s="37"/>
      <c r="J194" s="12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5"/>
      <c r="Z194" s="5"/>
      <c r="AA194" s="5"/>
      <c r="AB194" s="5"/>
    </row>
    <row r="195" spans="1:28" x14ac:dyDescent="0.2">
      <c r="A195" s="12"/>
      <c r="B195" s="12"/>
      <c r="C195" s="12"/>
      <c r="D195" s="12"/>
      <c r="E195" s="12"/>
      <c r="F195" s="36"/>
      <c r="G195" s="36"/>
      <c r="H195" s="36"/>
      <c r="I195" s="37"/>
      <c r="J195" s="12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5"/>
      <c r="Z195" s="5"/>
      <c r="AA195" s="5"/>
      <c r="AB195" s="5"/>
    </row>
    <row r="196" spans="1:28" x14ac:dyDescent="0.2">
      <c r="A196" s="12"/>
      <c r="B196" s="12"/>
      <c r="C196" s="12"/>
      <c r="D196" s="12"/>
      <c r="E196" s="12"/>
      <c r="F196" s="36"/>
      <c r="G196" s="36"/>
      <c r="H196" s="36"/>
      <c r="I196" s="37"/>
      <c r="J196" s="12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5"/>
      <c r="Z196" s="5"/>
      <c r="AA196" s="5"/>
      <c r="AB196" s="5"/>
    </row>
    <row r="197" spans="1:28" x14ac:dyDescent="0.2">
      <c r="A197" s="12"/>
      <c r="B197" s="12"/>
      <c r="C197" s="12"/>
      <c r="D197" s="12"/>
      <c r="E197" s="12"/>
      <c r="F197" s="36"/>
      <c r="G197" s="36"/>
      <c r="H197" s="36"/>
      <c r="I197" s="37"/>
      <c r="J197" s="12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5"/>
      <c r="Z197" s="5"/>
      <c r="AA197" s="5"/>
      <c r="AB197" s="5"/>
    </row>
    <row r="198" spans="1:28" x14ac:dyDescent="0.2">
      <c r="A198" s="12"/>
      <c r="B198" s="12"/>
      <c r="C198" s="12"/>
      <c r="D198" s="12"/>
      <c r="E198" s="12"/>
      <c r="F198" s="36"/>
      <c r="G198" s="36"/>
      <c r="H198" s="36"/>
      <c r="I198" s="37"/>
      <c r="J198" s="12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5"/>
      <c r="Z198" s="5"/>
      <c r="AA198" s="5"/>
      <c r="AB198" s="5"/>
    </row>
    <row r="199" spans="1:28" x14ac:dyDescent="0.2">
      <c r="A199" s="12"/>
      <c r="B199" s="12"/>
      <c r="C199" s="12"/>
      <c r="D199" s="12"/>
      <c r="E199" s="12"/>
      <c r="F199" s="36"/>
      <c r="G199" s="36"/>
      <c r="H199" s="36"/>
      <c r="I199" s="37"/>
      <c r="J199" s="12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5"/>
      <c r="Z199" s="5"/>
      <c r="AA199" s="5"/>
      <c r="AB199" s="5"/>
    </row>
    <row r="200" spans="1:28" x14ac:dyDescent="0.2">
      <c r="A200" s="12"/>
      <c r="B200" s="12"/>
      <c r="C200" s="12"/>
      <c r="D200" s="12"/>
      <c r="E200" s="12"/>
      <c r="F200" s="36"/>
      <c r="G200" s="36"/>
      <c r="H200" s="36"/>
      <c r="I200" s="37"/>
      <c r="J200" s="12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5"/>
      <c r="Z200" s="5"/>
      <c r="AA200" s="5"/>
      <c r="AB200" s="5"/>
    </row>
    <row r="201" spans="1:28" x14ac:dyDescent="0.2">
      <c r="A201" s="12"/>
      <c r="B201" s="12"/>
      <c r="C201" s="12"/>
      <c r="D201" s="12"/>
      <c r="E201" s="12"/>
      <c r="F201" s="36"/>
      <c r="G201" s="36"/>
      <c r="H201" s="36"/>
      <c r="I201" s="37"/>
      <c r="J201" s="12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5"/>
      <c r="Z201" s="5"/>
      <c r="AA201" s="5"/>
      <c r="AB201" s="5"/>
    </row>
    <row r="202" spans="1:28" x14ac:dyDescent="0.2">
      <c r="A202" s="12"/>
      <c r="B202" s="12"/>
      <c r="C202" s="12"/>
      <c r="D202" s="12"/>
      <c r="E202" s="12"/>
      <c r="F202" s="36"/>
      <c r="G202" s="36"/>
      <c r="H202" s="36"/>
      <c r="I202" s="37"/>
      <c r="J202" s="12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5"/>
      <c r="Z202" s="5"/>
      <c r="AA202" s="5"/>
      <c r="AB202" s="5"/>
    </row>
    <row r="203" spans="1:28" x14ac:dyDescent="0.2">
      <c r="A203" s="12"/>
      <c r="B203" s="12"/>
      <c r="C203" s="12"/>
      <c r="D203" s="12"/>
      <c r="E203" s="12"/>
      <c r="F203" s="36"/>
      <c r="G203" s="36"/>
      <c r="H203" s="36"/>
      <c r="I203" s="37"/>
      <c r="J203" s="12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5"/>
      <c r="Z203" s="5"/>
      <c r="AA203" s="5"/>
      <c r="AB203" s="5"/>
    </row>
    <row r="204" spans="1:28" x14ac:dyDescent="0.2">
      <c r="A204" s="12"/>
      <c r="B204" s="12"/>
      <c r="C204" s="12"/>
      <c r="D204" s="12"/>
      <c r="E204" s="12"/>
      <c r="F204" s="36"/>
      <c r="G204" s="36"/>
      <c r="H204" s="36"/>
      <c r="I204" s="37"/>
      <c r="J204" s="12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5"/>
      <c r="Z204" s="5"/>
      <c r="AA204" s="5"/>
      <c r="AB204" s="5"/>
    </row>
    <row r="205" spans="1:28" x14ac:dyDescent="0.2">
      <c r="A205" s="12"/>
      <c r="B205" s="12"/>
      <c r="C205" s="12"/>
      <c r="D205" s="12"/>
      <c r="E205" s="12"/>
      <c r="F205" s="36"/>
      <c r="G205" s="36"/>
      <c r="H205" s="36"/>
      <c r="I205" s="37"/>
      <c r="J205" s="12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5"/>
      <c r="Z205" s="5"/>
      <c r="AA205" s="5"/>
      <c r="AB205" s="5"/>
    </row>
    <row r="206" spans="1:28" x14ac:dyDescent="0.2">
      <c r="A206" s="12"/>
      <c r="B206" s="12"/>
      <c r="C206" s="12"/>
      <c r="D206" s="12"/>
      <c r="E206" s="12"/>
      <c r="F206" s="36"/>
      <c r="G206" s="36"/>
      <c r="H206" s="36"/>
      <c r="I206" s="37"/>
      <c r="J206" s="12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5"/>
      <c r="Z206" s="5"/>
      <c r="AA206" s="5"/>
      <c r="AB206" s="5"/>
    </row>
    <row r="207" spans="1:28" x14ac:dyDescent="0.2">
      <c r="A207" s="12"/>
      <c r="B207" s="12"/>
      <c r="C207" s="12"/>
      <c r="D207" s="12"/>
      <c r="E207" s="12"/>
      <c r="F207" s="36"/>
      <c r="G207" s="36"/>
      <c r="H207" s="36"/>
      <c r="I207" s="37"/>
      <c r="J207" s="12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5"/>
      <c r="Z207" s="5"/>
      <c r="AA207" s="5"/>
      <c r="AB207" s="5"/>
    </row>
    <row r="208" spans="1:28" x14ac:dyDescent="0.2">
      <c r="A208" s="12"/>
      <c r="B208" s="12"/>
      <c r="C208" s="12"/>
      <c r="D208" s="12"/>
      <c r="E208" s="12"/>
      <c r="F208" s="36"/>
      <c r="G208" s="36"/>
      <c r="H208" s="36"/>
      <c r="I208" s="37"/>
      <c r="J208" s="12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5"/>
      <c r="Z208" s="5"/>
      <c r="AA208" s="5"/>
      <c r="AB208" s="5"/>
    </row>
    <row r="209" spans="1:28" x14ac:dyDescent="0.2">
      <c r="A209" s="12"/>
      <c r="B209" s="12"/>
      <c r="C209" s="12"/>
      <c r="D209" s="12"/>
      <c r="E209" s="12"/>
      <c r="F209" s="36"/>
      <c r="G209" s="36"/>
      <c r="H209" s="36"/>
      <c r="I209" s="37"/>
      <c r="J209" s="12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5"/>
      <c r="Z209" s="5"/>
      <c r="AA209" s="5"/>
      <c r="AB209" s="5"/>
    </row>
    <row r="210" spans="1:28" x14ac:dyDescent="0.2">
      <c r="A210" s="12"/>
      <c r="B210" s="12"/>
      <c r="C210" s="12"/>
      <c r="D210" s="12"/>
      <c r="E210" s="12"/>
      <c r="F210" s="36"/>
      <c r="G210" s="36"/>
      <c r="H210" s="36"/>
      <c r="I210" s="37"/>
      <c r="J210" s="12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5"/>
      <c r="Z210" s="5"/>
      <c r="AA210" s="5"/>
      <c r="AB210" s="5"/>
    </row>
    <row r="211" spans="1:28" x14ac:dyDescent="0.2">
      <c r="A211" s="12"/>
      <c r="B211" s="12"/>
      <c r="C211" s="12"/>
      <c r="D211" s="12"/>
      <c r="E211" s="12"/>
      <c r="F211" s="36"/>
      <c r="G211" s="36"/>
      <c r="H211" s="36"/>
      <c r="I211" s="37"/>
      <c r="J211" s="12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5"/>
      <c r="Z211" s="5"/>
      <c r="AA211" s="5"/>
      <c r="AB211" s="5"/>
    </row>
    <row r="212" spans="1:28" x14ac:dyDescent="0.2">
      <c r="A212" s="12"/>
      <c r="B212" s="12"/>
      <c r="C212" s="12"/>
      <c r="D212" s="12"/>
      <c r="E212" s="12"/>
      <c r="F212" s="36"/>
      <c r="G212" s="36"/>
      <c r="H212" s="36"/>
      <c r="I212" s="37"/>
      <c r="J212" s="12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5"/>
      <c r="Z212" s="5"/>
      <c r="AA212" s="5"/>
      <c r="AB212" s="5"/>
    </row>
    <row r="213" spans="1:28" x14ac:dyDescent="0.2">
      <c r="A213" s="12"/>
      <c r="B213" s="12"/>
      <c r="C213" s="12"/>
      <c r="D213" s="12"/>
      <c r="E213" s="12"/>
      <c r="F213" s="36"/>
      <c r="G213" s="36"/>
      <c r="H213" s="36"/>
      <c r="I213" s="37"/>
      <c r="J213" s="12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5"/>
      <c r="Z213" s="5"/>
      <c r="AA213" s="5"/>
      <c r="AB213" s="5"/>
    </row>
    <row r="214" spans="1:28" x14ac:dyDescent="0.2">
      <c r="A214" s="12"/>
      <c r="B214" s="12"/>
      <c r="C214" s="12"/>
      <c r="D214" s="12"/>
      <c r="E214" s="12"/>
      <c r="F214" s="36"/>
      <c r="G214" s="36"/>
      <c r="H214" s="36"/>
      <c r="I214" s="37"/>
      <c r="J214" s="12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5"/>
      <c r="Z214" s="5"/>
      <c r="AA214" s="5"/>
      <c r="AB214" s="5"/>
    </row>
    <row r="215" spans="1:28" x14ac:dyDescent="0.2">
      <c r="A215" s="12"/>
      <c r="B215" s="12"/>
      <c r="C215" s="12"/>
      <c r="D215" s="12"/>
      <c r="E215" s="12"/>
      <c r="F215" s="36"/>
      <c r="G215" s="36"/>
      <c r="H215" s="36"/>
      <c r="I215" s="37"/>
      <c r="J215" s="12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5"/>
      <c r="Z215" s="5"/>
      <c r="AA215" s="5"/>
      <c r="AB215" s="5"/>
    </row>
    <row r="216" spans="1:28" x14ac:dyDescent="0.2">
      <c r="A216" s="12"/>
      <c r="B216" s="12"/>
      <c r="C216" s="12"/>
      <c r="D216" s="12"/>
      <c r="E216" s="12"/>
      <c r="F216" s="36"/>
      <c r="G216" s="36"/>
      <c r="H216" s="36"/>
      <c r="I216" s="37"/>
      <c r="J216" s="12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5"/>
      <c r="Z216" s="5"/>
      <c r="AA216" s="5"/>
      <c r="AB216" s="5"/>
    </row>
    <row r="217" spans="1:28" x14ac:dyDescent="0.2">
      <c r="A217" s="12"/>
      <c r="B217" s="12"/>
      <c r="C217" s="12"/>
      <c r="D217" s="12"/>
      <c r="E217" s="12"/>
      <c r="F217" s="36"/>
      <c r="G217" s="36"/>
      <c r="H217" s="36"/>
      <c r="I217" s="37"/>
      <c r="J217" s="12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5"/>
      <c r="Z217" s="5"/>
      <c r="AA217" s="5"/>
      <c r="AB217" s="5"/>
    </row>
    <row r="218" spans="1:28" x14ac:dyDescent="0.2">
      <c r="A218" s="12"/>
      <c r="B218" s="12"/>
      <c r="C218" s="12"/>
      <c r="D218" s="12"/>
      <c r="E218" s="12"/>
      <c r="F218" s="36"/>
      <c r="G218" s="36"/>
      <c r="H218" s="36"/>
      <c r="I218" s="37"/>
      <c r="J218" s="12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5"/>
      <c r="Z218" s="5"/>
      <c r="AA218" s="5"/>
      <c r="AB218" s="5"/>
    </row>
    <row r="219" spans="1:28" x14ac:dyDescent="0.2">
      <c r="A219" s="12"/>
      <c r="B219" s="12"/>
      <c r="C219" s="12"/>
      <c r="D219" s="12"/>
      <c r="E219" s="12"/>
      <c r="F219" s="36"/>
      <c r="G219" s="36"/>
      <c r="H219" s="36"/>
      <c r="I219" s="37"/>
      <c r="J219" s="12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5"/>
      <c r="Z219" s="5"/>
      <c r="AA219" s="5"/>
      <c r="AB219" s="5"/>
    </row>
    <row r="220" spans="1:28" x14ac:dyDescent="0.2">
      <c r="A220" s="12"/>
      <c r="B220" s="12"/>
      <c r="C220" s="12"/>
      <c r="D220" s="12"/>
      <c r="E220" s="12"/>
      <c r="F220" s="36"/>
      <c r="G220" s="36"/>
      <c r="H220" s="36"/>
      <c r="I220" s="37"/>
      <c r="J220" s="12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5"/>
      <c r="Z220" s="5"/>
      <c r="AA220" s="5"/>
      <c r="AB220" s="5"/>
    </row>
    <row r="221" spans="1:28" x14ac:dyDescent="0.2">
      <c r="A221" s="12"/>
      <c r="B221" s="12"/>
      <c r="C221" s="12"/>
      <c r="D221" s="12"/>
      <c r="E221" s="12"/>
      <c r="F221" s="36"/>
      <c r="G221" s="36"/>
      <c r="H221" s="36"/>
      <c r="I221" s="37"/>
      <c r="J221" s="12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5"/>
      <c r="Z221" s="5"/>
      <c r="AA221" s="5"/>
      <c r="AB221" s="5"/>
    </row>
    <row r="222" spans="1:28" x14ac:dyDescent="0.2">
      <c r="A222" s="12"/>
      <c r="B222" s="12"/>
      <c r="C222" s="12"/>
      <c r="D222" s="12"/>
      <c r="E222" s="12"/>
      <c r="F222" s="36"/>
      <c r="G222" s="36"/>
      <c r="H222" s="36"/>
      <c r="I222" s="37"/>
      <c r="J222" s="12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5"/>
      <c r="Z222" s="5"/>
      <c r="AA222" s="5"/>
      <c r="AB222" s="5"/>
    </row>
    <row r="223" spans="1:28" x14ac:dyDescent="0.2">
      <c r="A223" s="12"/>
      <c r="B223" s="12"/>
      <c r="C223" s="12"/>
      <c r="D223" s="12"/>
      <c r="E223" s="12"/>
      <c r="F223" s="36"/>
      <c r="G223" s="36"/>
      <c r="H223" s="36"/>
      <c r="I223" s="37"/>
      <c r="J223" s="12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5"/>
      <c r="Z223" s="5"/>
      <c r="AA223" s="5"/>
      <c r="AB223" s="5"/>
    </row>
    <row r="224" spans="1:28" x14ac:dyDescent="0.2">
      <c r="A224" s="12"/>
      <c r="B224" s="12"/>
      <c r="C224" s="12"/>
      <c r="D224" s="12"/>
      <c r="E224" s="12"/>
      <c r="F224" s="36"/>
      <c r="G224" s="36"/>
      <c r="H224" s="36"/>
      <c r="I224" s="37"/>
      <c r="J224" s="12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5"/>
      <c r="Z224" s="5"/>
      <c r="AA224" s="5"/>
      <c r="AB224" s="5"/>
    </row>
    <row r="225" spans="1:28" x14ac:dyDescent="0.2">
      <c r="A225" s="12"/>
      <c r="B225" s="12"/>
      <c r="C225" s="12"/>
      <c r="D225" s="12"/>
      <c r="E225" s="12"/>
      <c r="F225" s="36"/>
      <c r="G225" s="36"/>
      <c r="H225" s="36"/>
      <c r="I225" s="37"/>
      <c r="J225" s="12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5"/>
      <c r="Z225" s="5"/>
      <c r="AA225" s="5"/>
      <c r="AB225" s="5"/>
    </row>
    <row r="226" spans="1:28" x14ac:dyDescent="0.2">
      <c r="A226" s="12"/>
      <c r="B226" s="12"/>
      <c r="C226" s="12"/>
      <c r="D226" s="12"/>
      <c r="E226" s="12"/>
      <c r="F226" s="36"/>
      <c r="G226" s="36"/>
      <c r="H226" s="36"/>
      <c r="I226" s="37"/>
      <c r="J226" s="12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5"/>
      <c r="Z226" s="5"/>
      <c r="AA226" s="5"/>
      <c r="AB226" s="5"/>
    </row>
    <row r="227" spans="1:28" x14ac:dyDescent="0.2">
      <c r="A227" s="12"/>
      <c r="B227" s="12"/>
      <c r="C227" s="12"/>
      <c r="D227" s="12"/>
      <c r="E227" s="12"/>
      <c r="F227" s="36"/>
      <c r="G227" s="36"/>
      <c r="H227" s="36"/>
      <c r="I227" s="37"/>
      <c r="J227" s="12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5"/>
      <c r="Z227" s="5"/>
      <c r="AA227" s="5"/>
      <c r="AB227" s="5"/>
    </row>
    <row r="228" spans="1:28" x14ac:dyDescent="0.2">
      <c r="A228" s="12"/>
      <c r="B228" s="12"/>
      <c r="C228" s="12"/>
      <c r="D228" s="12"/>
      <c r="E228" s="12"/>
      <c r="F228" s="36"/>
      <c r="G228" s="36"/>
      <c r="H228" s="36"/>
      <c r="I228" s="37"/>
      <c r="J228" s="12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5"/>
      <c r="Z228" s="5"/>
      <c r="AA228" s="5"/>
      <c r="AB228" s="5"/>
    </row>
    <row r="229" spans="1:28" x14ac:dyDescent="0.2">
      <c r="A229" s="12"/>
      <c r="B229" s="12"/>
      <c r="C229" s="12"/>
      <c r="D229" s="12"/>
      <c r="E229" s="12"/>
      <c r="F229" s="36"/>
      <c r="G229" s="36"/>
      <c r="H229" s="36"/>
      <c r="I229" s="37"/>
      <c r="J229" s="12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5"/>
      <c r="Z229" s="5"/>
      <c r="AA229" s="5"/>
      <c r="AB229" s="5"/>
    </row>
    <row r="230" spans="1:28" x14ac:dyDescent="0.2">
      <c r="A230" s="12"/>
      <c r="B230" s="12"/>
      <c r="C230" s="12"/>
      <c r="D230" s="12"/>
      <c r="E230" s="12"/>
      <c r="F230" s="36"/>
      <c r="G230" s="36"/>
      <c r="H230" s="36"/>
      <c r="I230" s="37"/>
      <c r="J230" s="12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5"/>
      <c r="Z230" s="5"/>
      <c r="AA230" s="5"/>
      <c r="AB230" s="5"/>
    </row>
    <row r="231" spans="1:28" x14ac:dyDescent="0.2">
      <c r="A231" s="12"/>
      <c r="B231" s="12"/>
      <c r="C231" s="12"/>
      <c r="D231" s="12"/>
      <c r="E231" s="12"/>
      <c r="F231" s="36"/>
      <c r="G231" s="36"/>
      <c r="H231" s="36"/>
      <c r="I231" s="37"/>
      <c r="J231" s="12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5"/>
      <c r="Z231" s="5"/>
      <c r="AA231" s="5"/>
      <c r="AB231" s="5"/>
    </row>
    <row r="232" spans="1:28" x14ac:dyDescent="0.2">
      <c r="A232" s="12"/>
      <c r="B232" s="12"/>
      <c r="C232" s="12"/>
      <c r="D232" s="12"/>
      <c r="E232" s="12"/>
      <c r="F232" s="36"/>
      <c r="G232" s="36"/>
      <c r="H232" s="36"/>
      <c r="I232" s="37"/>
      <c r="J232" s="12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5"/>
      <c r="Z232" s="5"/>
      <c r="AA232" s="5"/>
      <c r="AB232" s="5"/>
    </row>
    <row r="233" spans="1:28" x14ac:dyDescent="0.2">
      <c r="A233" s="12"/>
      <c r="B233" s="12"/>
      <c r="C233" s="12"/>
      <c r="D233" s="12"/>
      <c r="E233" s="12"/>
      <c r="F233" s="36"/>
      <c r="G233" s="36"/>
      <c r="H233" s="36"/>
      <c r="I233" s="37"/>
      <c r="J233" s="12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5"/>
      <c r="Z233" s="5"/>
      <c r="AA233" s="5"/>
      <c r="AB233" s="5"/>
    </row>
    <row r="234" spans="1:28" x14ac:dyDescent="0.2">
      <c r="A234" s="12"/>
      <c r="B234" s="12"/>
      <c r="C234" s="12"/>
      <c r="D234" s="12"/>
      <c r="E234" s="12"/>
      <c r="F234" s="36"/>
      <c r="G234" s="36"/>
      <c r="H234" s="36"/>
      <c r="I234" s="37"/>
      <c r="J234" s="12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5"/>
      <c r="Z234" s="5"/>
      <c r="AA234" s="5"/>
      <c r="AB234" s="5"/>
    </row>
    <row r="235" spans="1:28" x14ac:dyDescent="0.2">
      <c r="A235" s="12"/>
      <c r="B235" s="12"/>
      <c r="C235" s="12"/>
      <c r="D235" s="12"/>
      <c r="E235" s="12"/>
      <c r="F235" s="36"/>
      <c r="G235" s="36"/>
      <c r="H235" s="36"/>
      <c r="I235" s="37"/>
      <c r="J235" s="12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5"/>
      <c r="Z235" s="5"/>
      <c r="AA235" s="5"/>
      <c r="AB235" s="5"/>
    </row>
    <row r="236" spans="1:28" x14ac:dyDescent="0.2">
      <c r="A236" s="12"/>
      <c r="B236" s="12"/>
      <c r="C236" s="12"/>
      <c r="D236" s="12"/>
      <c r="E236" s="12"/>
      <c r="F236" s="36"/>
      <c r="G236" s="36"/>
      <c r="H236" s="36"/>
      <c r="I236" s="37"/>
      <c r="J236" s="12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5"/>
      <c r="Z236" s="5"/>
      <c r="AA236" s="5"/>
      <c r="AB236" s="5"/>
    </row>
    <row r="237" spans="1:28" x14ac:dyDescent="0.2">
      <c r="A237" s="12"/>
      <c r="B237" s="12"/>
      <c r="C237" s="12"/>
      <c r="D237" s="12"/>
      <c r="E237" s="12"/>
      <c r="F237" s="36"/>
      <c r="G237" s="36"/>
      <c r="H237" s="36"/>
      <c r="I237" s="37"/>
      <c r="J237" s="12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5"/>
      <c r="Z237" s="5"/>
      <c r="AA237" s="5"/>
      <c r="AB237" s="5"/>
    </row>
    <row r="238" spans="1:28" x14ac:dyDescent="0.2">
      <c r="A238" s="12"/>
      <c r="B238" s="12"/>
      <c r="C238" s="12"/>
      <c r="D238" s="12"/>
      <c r="E238" s="12"/>
      <c r="F238" s="36"/>
      <c r="G238" s="36"/>
      <c r="H238" s="36"/>
      <c r="I238" s="37"/>
      <c r="J238" s="12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5"/>
      <c r="Z238" s="5"/>
      <c r="AA238" s="5"/>
      <c r="AB238" s="5"/>
    </row>
    <row r="239" spans="1:28" x14ac:dyDescent="0.2">
      <c r="A239" s="12"/>
      <c r="B239" s="12"/>
      <c r="C239" s="12"/>
      <c r="D239" s="12"/>
      <c r="E239" s="12"/>
      <c r="F239" s="36"/>
      <c r="G239" s="36"/>
      <c r="H239" s="36"/>
      <c r="I239" s="37"/>
      <c r="J239" s="12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5"/>
      <c r="Z239" s="5"/>
      <c r="AA239" s="5"/>
      <c r="AB239" s="5"/>
    </row>
    <row r="240" spans="1:28" x14ac:dyDescent="0.2">
      <c r="A240" s="12"/>
      <c r="B240" s="12"/>
      <c r="C240" s="12"/>
      <c r="D240" s="12"/>
      <c r="E240" s="12"/>
      <c r="F240" s="36"/>
      <c r="G240" s="36"/>
      <c r="H240" s="36"/>
      <c r="I240" s="37"/>
      <c r="J240" s="12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5"/>
      <c r="Z240" s="5"/>
      <c r="AA240" s="5"/>
      <c r="AB240" s="5"/>
    </row>
    <row r="241" spans="1:28" x14ac:dyDescent="0.2">
      <c r="A241" s="12"/>
      <c r="B241" s="12"/>
      <c r="C241" s="12"/>
      <c r="D241" s="12"/>
      <c r="E241" s="12"/>
      <c r="F241" s="36"/>
      <c r="G241" s="36"/>
      <c r="H241" s="36"/>
      <c r="I241" s="37"/>
      <c r="J241" s="12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5"/>
      <c r="Z241" s="5"/>
      <c r="AA241" s="5"/>
      <c r="AB241" s="5"/>
    </row>
    <row r="242" spans="1:28" x14ac:dyDescent="0.2">
      <c r="A242" s="12"/>
      <c r="B242" s="12"/>
      <c r="C242" s="12"/>
      <c r="D242" s="12"/>
      <c r="E242" s="12"/>
      <c r="F242" s="36"/>
      <c r="G242" s="36"/>
      <c r="H242" s="36"/>
      <c r="I242" s="37"/>
      <c r="J242" s="12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5"/>
      <c r="Z242" s="5"/>
      <c r="AA242" s="5"/>
      <c r="AB242" s="5"/>
    </row>
    <row r="243" spans="1:28" x14ac:dyDescent="0.2">
      <c r="A243" s="12"/>
      <c r="B243" s="12"/>
      <c r="C243" s="12"/>
      <c r="D243" s="12"/>
      <c r="E243" s="12"/>
      <c r="F243" s="36"/>
      <c r="G243" s="36"/>
      <c r="H243" s="36"/>
      <c r="I243" s="37"/>
      <c r="J243" s="12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5"/>
      <c r="Z243" s="5"/>
      <c r="AA243" s="5"/>
      <c r="AB243" s="5"/>
    </row>
    <row r="244" spans="1:28" x14ac:dyDescent="0.2">
      <c r="A244" s="12"/>
      <c r="B244" s="12"/>
      <c r="C244" s="12"/>
      <c r="D244" s="12"/>
      <c r="E244" s="12"/>
      <c r="F244" s="36"/>
      <c r="G244" s="36"/>
      <c r="H244" s="36"/>
      <c r="I244" s="37"/>
      <c r="J244" s="12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5"/>
      <c r="Z244" s="5"/>
      <c r="AA244" s="5"/>
      <c r="AB244" s="5"/>
    </row>
    <row r="245" spans="1:28" x14ac:dyDescent="0.2">
      <c r="A245" s="12"/>
      <c r="B245" s="12"/>
      <c r="C245" s="12"/>
      <c r="D245" s="12"/>
      <c r="E245" s="12"/>
      <c r="F245" s="36"/>
      <c r="G245" s="36"/>
      <c r="H245" s="36"/>
      <c r="I245" s="37"/>
      <c r="J245" s="12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5"/>
      <c r="Z245" s="5"/>
      <c r="AA245" s="5"/>
      <c r="AB245" s="5"/>
    </row>
    <row r="246" spans="1:28" x14ac:dyDescent="0.2">
      <c r="A246" s="12"/>
      <c r="B246" s="12"/>
      <c r="C246" s="12"/>
      <c r="D246" s="12"/>
      <c r="E246" s="12"/>
      <c r="F246" s="36"/>
      <c r="G246" s="36"/>
      <c r="H246" s="36"/>
      <c r="I246" s="37"/>
      <c r="J246" s="12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5"/>
      <c r="Z246" s="5"/>
      <c r="AA246" s="5"/>
      <c r="AB246" s="5"/>
    </row>
    <row r="247" spans="1:28" x14ac:dyDescent="0.2">
      <c r="A247" s="12"/>
      <c r="B247" s="12"/>
      <c r="C247" s="12"/>
      <c r="D247" s="12"/>
      <c r="E247" s="12"/>
      <c r="F247" s="36"/>
      <c r="G247" s="36"/>
      <c r="H247" s="36"/>
      <c r="I247" s="37"/>
      <c r="J247" s="12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5"/>
      <c r="Z247" s="5"/>
      <c r="AA247" s="5"/>
      <c r="AB247" s="5"/>
    </row>
    <row r="248" spans="1:28" x14ac:dyDescent="0.2">
      <c r="A248" s="12"/>
      <c r="B248" s="12"/>
      <c r="C248" s="12"/>
      <c r="D248" s="12"/>
      <c r="E248" s="12"/>
      <c r="F248" s="36"/>
      <c r="G248" s="36"/>
      <c r="H248" s="36"/>
      <c r="I248" s="37"/>
      <c r="J248" s="12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5"/>
      <c r="Z248" s="5"/>
      <c r="AA248" s="5"/>
      <c r="AB248" s="5"/>
    </row>
    <row r="249" spans="1:28" x14ac:dyDescent="0.2">
      <c r="A249" s="12"/>
      <c r="B249" s="12"/>
      <c r="C249" s="12"/>
      <c r="D249" s="12"/>
      <c r="E249" s="12"/>
      <c r="F249" s="36"/>
      <c r="G249" s="36"/>
      <c r="H249" s="36"/>
      <c r="I249" s="37"/>
      <c r="J249" s="12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5"/>
      <c r="Z249" s="5"/>
      <c r="AA249" s="5"/>
      <c r="AB249" s="5"/>
    </row>
    <row r="250" spans="1:28" x14ac:dyDescent="0.2">
      <c r="A250" s="12"/>
      <c r="B250" s="12"/>
      <c r="C250" s="12"/>
      <c r="D250" s="12"/>
      <c r="E250" s="12"/>
      <c r="F250" s="36"/>
      <c r="G250" s="36"/>
      <c r="H250" s="36"/>
      <c r="I250" s="37"/>
      <c r="J250" s="12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5"/>
      <c r="Z250" s="5"/>
      <c r="AA250" s="5"/>
      <c r="AB250" s="5"/>
    </row>
    <row r="251" spans="1:28" x14ac:dyDescent="0.2">
      <c r="A251" s="12"/>
      <c r="B251" s="12"/>
      <c r="C251" s="12"/>
      <c r="D251" s="12"/>
      <c r="E251" s="12"/>
      <c r="F251" s="36"/>
      <c r="G251" s="36"/>
      <c r="H251" s="36"/>
      <c r="I251" s="37"/>
      <c r="J251" s="12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5"/>
      <c r="Z251" s="5"/>
      <c r="AA251" s="5"/>
      <c r="AB251" s="5"/>
    </row>
    <row r="252" spans="1:28" x14ac:dyDescent="0.2">
      <c r="A252" s="12"/>
      <c r="B252" s="12"/>
      <c r="C252" s="12"/>
      <c r="D252" s="12"/>
      <c r="E252" s="12"/>
      <c r="F252" s="36"/>
      <c r="G252" s="36"/>
      <c r="H252" s="36"/>
      <c r="I252" s="37"/>
      <c r="J252" s="12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5"/>
      <c r="Z252" s="5"/>
      <c r="AA252" s="5"/>
      <c r="AB252" s="5"/>
    </row>
    <row r="253" spans="1:28" x14ac:dyDescent="0.2">
      <c r="A253" s="12"/>
      <c r="B253" s="12"/>
      <c r="C253" s="12"/>
      <c r="D253" s="12"/>
      <c r="E253" s="12"/>
      <c r="F253" s="36"/>
      <c r="G253" s="36"/>
      <c r="H253" s="36"/>
      <c r="I253" s="37"/>
      <c r="J253" s="12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5"/>
      <c r="Z253" s="5"/>
      <c r="AA253" s="5"/>
      <c r="AB253" s="5"/>
    </row>
    <row r="254" spans="1:28" x14ac:dyDescent="0.2">
      <c r="A254" s="12"/>
      <c r="B254" s="12"/>
      <c r="C254" s="12"/>
      <c r="D254" s="12"/>
      <c r="E254" s="12"/>
      <c r="F254" s="36"/>
      <c r="G254" s="36"/>
      <c r="H254" s="36"/>
      <c r="I254" s="37"/>
      <c r="J254" s="12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5"/>
      <c r="Z254" s="5"/>
      <c r="AA254" s="5"/>
      <c r="AB254" s="5"/>
    </row>
    <row r="255" spans="1:28" x14ac:dyDescent="0.2">
      <c r="A255" s="12"/>
      <c r="B255" s="12"/>
      <c r="C255" s="12"/>
      <c r="D255" s="12"/>
      <c r="E255" s="12"/>
      <c r="F255" s="36"/>
      <c r="G255" s="36"/>
      <c r="H255" s="36"/>
      <c r="I255" s="37"/>
      <c r="J255" s="12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5"/>
      <c r="Z255" s="5"/>
      <c r="AA255" s="5"/>
      <c r="AB255" s="5"/>
    </row>
    <row r="256" spans="1:28" x14ac:dyDescent="0.2">
      <c r="A256" s="12"/>
      <c r="B256" s="12"/>
      <c r="C256" s="12"/>
      <c r="D256" s="12"/>
      <c r="E256" s="12"/>
      <c r="F256" s="36"/>
      <c r="G256" s="36"/>
      <c r="H256" s="36"/>
      <c r="I256" s="37"/>
      <c r="J256" s="12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5"/>
      <c r="Z256" s="5"/>
      <c r="AA256" s="5"/>
      <c r="AB256" s="5"/>
    </row>
    <row r="257" spans="1:28" x14ac:dyDescent="0.2">
      <c r="A257" s="12"/>
      <c r="B257" s="12"/>
      <c r="C257" s="12"/>
      <c r="D257" s="12"/>
      <c r="E257" s="12"/>
      <c r="F257" s="36"/>
      <c r="G257" s="36"/>
      <c r="H257" s="36"/>
      <c r="I257" s="37"/>
      <c r="J257" s="12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5"/>
      <c r="Z257" s="5"/>
      <c r="AA257" s="5"/>
      <c r="AB257" s="5"/>
    </row>
    <row r="258" spans="1:28" x14ac:dyDescent="0.2">
      <c r="A258" s="12"/>
      <c r="B258" s="12"/>
      <c r="C258" s="12"/>
      <c r="D258" s="12"/>
      <c r="E258" s="12"/>
      <c r="F258" s="36"/>
      <c r="G258" s="36"/>
      <c r="H258" s="36"/>
      <c r="I258" s="37"/>
      <c r="J258" s="12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5"/>
      <c r="Z258" s="5"/>
      <c r="AA258" s="5"/>
      <c r="AB258" s="5"/>
    </row>
    <row r="259" spans="1:28" x14ac:dyDescent="0.2">
      <c r="A259" s="12"/>
      <c r="B259" s="12"/>
      <c r="C259" s="12"/>
      <c r="D259" s="12"/>
      <c r="E259" s="12"/>
      <c r="F259" s="36"/>
      <c r="G259" s="36"/>
      <c r="H259" s="36"/>
      <c r="I259" s="37"/>
      <c r="J259" s="12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5"/>
      <c r="Z259" s="5"/>
      <c r="AA259" s="5"/>
      <c r="AB259" s="5"/>
    </row>
    <row r="260" spans="1:28" x14ac:dyDescent="0.2">
      <c r="A260" s="12"/>
      <c r="B260" s="12"/>
      <c r="C260" s="12"/>
      <c r="D260" s="12"/>
      <c r="E260" s="12"/>
      <c r="F260" s="36"/>
      <c r="G260" s="36"/>
      <c r="H260" s="36"/>
      <c r="I260" s="37"/>
      <c r="J260" s="12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5"/>
      <c r="Z260" s="5"/>
      <c r="AA260" s="5"/>
      <c r="AB260" s="5"/>
    </row>
    <row r="261" spans="1:28" x14ac:dyDescent="0.2">
      <c r="A261" s="12"/>
      <c r="B261" s="12"/>
      <c r="C261" s="12"/>
      <c r="D261" s="12"/>
      <c r="E261" s="12"/>
      <c r="F261" s="36"/>
      <c r="G261" s="36"/>
      <c r="H261" s="36"/>
      <c r="I261" s="37"/>
      <c r="J261" s="12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5"/>
      <c r="Z261" s="5"/>
      <c r="AA261" s="5"/>
      <c r="AB261" s="5"/>
    </row>
    <row r="262" spans="1:28" x14ac:dyDescent="0.2">
      <c r="A262" s="12"/>
      <c r="B262" s="12"/>
      <c r="C262" s="12"/>
      <c r="D262" s="12"/>
      <c r="E262" s="12"/>
      <c r="F262" s="36"/>
      <c r="G262" s="36"/>
      <c r="H262" s="36"/>
      <c r="I262" s="37"/>
      <c r="J262" s="12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5"/>
      <c r="Z262" s="5"/>
      <c r="AA262" s="5"/>
      <c r="AB262" s="5"/>
    </row>
    <row r="263" spans="1:28" x14ac:dyDescent="0.2">
      <c r="A263" s="12"/>
      <c r="B263" s="12"/>
      <c r="C263" s="12"/>
      <c r="D263" s="12"/>
      <c r="E263" s="12"/>
      <c r="F263" s="36"/>
      <c r="G263" s="36"/>
      <c r="H263" s="36"/>
      <c r="I263" s="37"/>
      <c r="J263" s="12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5"/>
      <c r="Z263" s="5"/>
      <c r="AA263" s="5"/>
      <c r="AB263" s="5"/>
    </row>
    <row r="264" spans="1:28" x14ac:dyDescent="0.2">
      <c r="A264" s="12"/>
      <c r="B264" s="12"/>
      <c r="C264" s="12"/>
      <c r="D264" s="12"/>
      <c r="E264" s="12"/>
      <c r="F264" s="36"/>
      <c r="G264" s="36"/>
      <c r="H264" s="36"/>
      <c r="I264" s="37"/>
      <c r="J264" s="12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5"/>
      <c r="Z264" s="5"/>
      <c r="AA264" s="5"/>
      <c r="AB264" s="5"/>
    </row>
    <row r="265" spans="1:28" x14ac:dyDescent="0.2">
      <c r="A265" s="12"/>
      <c r="B265" s="12"/>
      <c r="C265" s="12"/>
      <c r="D265" s="12"/>
      <c r="E265" s="12"/>
      <c r="F265" s="36"/>
      <c r="G265" s="36"/>
      <c r="H265" s="36"/>
      <c r="I265" s="37"/>
      <c r="J265" s="12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5"/>
      <c r="Z265" s="5"/>
      <c r="AA265" s="5"/>
      <c r="AB265" s="5"/>
    </row>
    <row r="266" spans="1:28" x14ac:dyDescent="0.2">
      <c r="A266" s="12"/>
      <c r="B266" s="12"/>
      <c r="C266" s="12"/>
      <c r="D266" s="12"/>
      <c r="E266" s="12"/>
      <c r="F266" s="36"/>
      <c r="G266" s="36"/>
      <c r="H266" s="36"/>
      <c r="I266" s="37"/>
      <c r="J266" s="12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5"/>
      <c r="Z266" s="5"/>
      <c r="AA266" s="5"/>
      <c r="AB266" s="5"/>
    </row>
    <row r="267" spans="1:28" x14ac:dyDescent="0.2"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5"/>
      <c r="Z267" s="5"/>
      <c r="AA267" s="5"/>
      <c r="AB267" s="5"/>
    </row>
    <row r="268" spans="1:28" x14ac:dyDescent="0.2"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5"/>
      <c r="Z268" s="5"/>
      <c r="AA268" s="5"/>
      <c r="AB268" s="5"/>
    </row>
    <row r="269" spans="1:28" x14ac:dyDescent="0.2"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5"/>
      <c r="Z269" s="5"/>
      <c r="AA269" s="5"/>
      <c r="AB269" s="5"/>
    </row>
    <row r="270" spans="1:28" x14ac:dyDescent="0.2"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5"/>
      <c r="Z270" s="5"/>
      <c r="AA270" s="5"/>
      <c r="AB270" s="5"/>
    </row>
    <row r="271" spans="1:28" x14ac:dyDescent="0.2"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5"/>
      <c r="Z271" s="5"/>
      <c r="AA271" s="5"/>
      <c r="AB271" s="5"/>
    </row>
    <row r="272" spans="1:28" x14ac:dyDescent="0.2"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5"/>
      <c r="Z272" s="5"/>
      <c r="AA272" s="5"/>
      <c r="AB272" s="5"/>
    </row>
    <row r="273" spans="11:28" x14ac:dyDescent="0.2"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5"/>
      <c r="Z273" s="5"/>
      <c r="AA273" s="5"/>
      <c r="AB273" s="5"/>
    </row>
    <row r="274" spans="11:28" x14ac:dyDescent="0.2"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5"/>
      <c r="Z274" s="5"/>
      <c r="AA274" s="5"/>
      <c r="AB274" s="5"/>
    </row>
    <row r="275" spans="11:28" x14ac:dyDescent="0.2"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5"/>
      <c r="Z275" s="5"/>
      <c r="AA275" s="5"/>
      <c r="AB275" s="5"/>
    </row>
    <row r="276" spans="11:28" x14ac:dyDescent="0.2"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5"/>
      <c r="Z276" s="5"/>
      <c r="AA276" s="5"/>
      <c r="AB276" s="5"/>
    </row>
    <row r="277" spans="11:28" x14ac:dyDescent="0.2"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5"/>
      <c r="Z277" s="5"/>
      <c r="AA277" s="5"/>
      <c r="AB277" s="5"/>
    </row>
    <row r="278" spans="11:28" x14ac:dyDescent="0.2"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5"/>
      <c r="Z278" s="5"/>
      <c r="AA278" s="5"/>
      <c r="AB278" s="5"/>
    </row>
    <row r="279" spans="11:28" x14ac:dyDescent="0.2"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5"/>
      <c r="Z279" s="5"/>
      <c r="AA279" s="5"/>
      <c r="AB279" s="5"/>
    </row>
    <row r="280" spans="11:28" x14ac:dyDescent="0.2"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5"/>
      <c r="Z280" s="5"/>
      <c r="AA280" s="5"/>
      <c r="AB280" s="5"/>
    </row>
    <row r="281" spans="11:28" x14ac:dyDescent="0.2"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5"/>
      <c r="Z281" s="5"/>
      <c r="AA281" s="5"/>
      <c r="AB281" s="5"/>
    </row>
    <row r="282" spans="11:28" x14ac:dyDescent="0.2"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5"/>
      <c r="Z282" s="5"/>
      <c r="AA282" s="5"/>
      <c r="AB282" s="5"/>
    </row>
    <row r="283" spans="11:28" x14ac:dyDescent="0.2"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5"/>
      <c r="Z283" s="5"/>
      <c r="AA283" s="5"/>
      <c r="AB283" s="5"/>
    </row>
    <row r="284" spans="11:28" x14ac:dyDescent="0.2"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5"/>
      <c r="Z284" s="5"/>
      <c r="AA284" s="5"/>
      <c r="AB284" s="5"/>
    </row>
    <row r="285" spans="11:28" x14ac:dyDescent="0.2"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5"/>
      <c r="Z285" s="5"/>
      <c r="AA285" s="5"/>
      <c r="AB285" s="5"/>
    </row>
    <row r="286" spans="11:28" x14ac:dyDescent="0.2"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5"/>
      <c r="Z286" s="5"/>
      <c r="AA286" s="5"/>
      <c r="AB286" s="5"/>
    </row>
    <row r="287" spans="11:28" x14ac:dyDescent="0.2"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5"/>
      <c r="Z287" s="5"/>
      <c r="AA287" s="5"/>
      <c r="AB287" s="5"/>
    </row>
    <row r="288" spans="11:28" x14ac:dyDescent="0.2"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5"/>
      <c r="Z288" s="5"/>
      <c r="AA288" s="5"/>
      <c r="AB288" s="5"/>
    </row>
    <row r="289" spans="11:28" x14ac:dyDescent="0.2"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5"/>
      <c r="Z289" s="5"/>
      <c r="AA289" s="5"/>
      <c r="AB289" s="5"/>
    </row>
    <row r="290" spans="11:28" x14ac:dyDescent="0.2"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5"/>
      <c r="Z290" s="5"/>
      <c r="AA290" s="5"/>
      <c r="AB290" s="5"/>
    </row>
    <row r="291" spans="11:28" x14ac:dyDescent="0.2"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5"/>
      <c r="Z291" s="5"/>
      <c r="AA291" s="5"/>
      <c r="AB291" s="5"/>
    </row>
    <row r="292" spans="11:28" x14ac:dyDescent="0.2"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5"/>
      <c r="Z292" s="5"/>
      <c r="AA292" s="5"/>
      <c r="AB292" s="5"/>
    </row>
    <row r="293" spans="11:28" x14ac:dyDescent="0.2"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5"/>
      <c r="Z293" s="5"/>
      <c r="AA293" s="5"/>
      <c r="AB293" s="5"/>
    </row>
    <row r="294" spans="11:28" x14ac:dyDescent="0.2"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5"/>
      <c r="Z294" s="5"/>
      <c r="AA294" s="5"/>
      <c r="AB294" s="5"/>
    </row>
    <row r="295" spans="11:28" x14ac:dyDescent="0.2"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5"/>
      <c r="Z295" s="5"/>
      <c r="AA295" s="5"/>
      <c r="AB295" s="5"/>
    </row>
    <row r="296" spans="11:28" x14ac:dyDescent="0.2"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5"/>
      <c r="Z296" s="5"/>
      <c r="AA296" s="5"/>
      <c r="AB296" s="5"/>
    </row>
    <row r="297" spans="11:28" x14ac:dyDescent="0.2"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5"/>
      <c r="Z297" s="5"/>
      <c r="AA297" s="5"/>
      <c r="AB297" s="5"/>
    </row>
    <row r="298" spans="11:28" x14ac:dyDescent="0.2"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5"/>
      <c r="Z298" s="5"/>
      <c r="AA298" s="5"/>
      <c r="AB298" s="5"/>
    </row>
    <row r="299" spans="11:28" x14ac:dyDescent="0.2"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5"/>
      <c r="Z299" s="5"/>
      <c r="AA299" s="5"/>
      <c r="AB299" s="5"/>
    </row>
    <row r="300" spans="11:28" x14ac:dyDescent="0.2"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5"/>
      <c r="Z300" s="5"/>
      <c r="AA300" s="5"/>
      <c r="AB300" s="5"/>
    </row>
    <row r="301" spans="11:28" x14ac:dyDescent="0.2"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5"/>
      <c r="Z301" s="5"/>
      <c r="AA301" s="5"/>
      <c r="AB301" s="5"/>
    </row>
    <row r="302" spans="11:28" x14ac:dyDescent="0.2"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5"/>
      <c r="Z302" s="5"/>
      <c r="AA302" s="5"/>
      <c r="AB302" s="5"/>
    </row>
    <row r="303" spans="11:28" x14ac:dyDescent="0.2"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5"/>
      <c r="Z303" s="5"/>
      <c r="AA303" s="5"/>
      <c r="AB303" s="5"/>
    </row>
    <row r="304" spans="11:28" x14ac:dyDescent="0.2"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5"/>
      <c r="Z304" s="5"/>
      <c r="AA304" s="5"/>
      <c r="AB304" s="5"/>
    </row>
    <row r="305" spans="11:28" x14ac:dyDescent="0.2"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5"/>
      <c r="Z305" s="5"/>
      <c r="AA305" s="5"/>
      <c r="AB305" s="5"/>
    </row>
    <row r="306" spans="11:28" x14ac:dyDescent="0.2"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5"/>
      <c r="Z306" s="5"/>
      <c r="AA306" s="5"/>
      <c r="AB306" s="5"/>
    </row>
    <row r="307" spans="11:28" x14ac:dyDescent="0.2"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5"/>
      <c r="Z307" s="5"/>
      <c r="AA307" s="5"/>
      <c r="AB307" s="5"/>
    </row>
    <row r="308" spans="11:28" x14ac:dyDescent="0.2"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5"/>
      <c r="Z308" s="5"/>
      <c r="AA308" s="5"/>
      <c r="AB308" s="5"/>
    </row>
    <row r="309" spans="11:28" x14ac:dyDescent="0.2"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5"/>
      <c r="Z309" s="5"/>
      <c r="AA309" s="5"/>
      <c r="AB309" s="5"/>
    </row>
    <row r="310" spans="11:28" x14ac:dyDescent="0.2"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5"/>
      <c r="Z310" s="5"/>
      <c r="AA310" s="5"/>
      <c r="AB310" s="5"/>
    </row>
    <row r="311" spans="11:28" x14ac:dyDescent="0.2"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5"/>
      <c r="Z311" s="5"/>
      <c r="AA311" s="5"/>
      <c r="AB311" s="5"/>
    </row>
    <row r="312" spans="11:28" x14ac:dyDescent="0.2"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5"/>
      <c r="Z312" s="5"/>
      <c r="AA312" s="5"/>
      <c r="AB312" s="5"/>
    </row>
    <row r="313" spans="11:28" x14ac:dyDescent="0.2"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5"/>
      <c r="Z313" s="5"/>
      <c r="AA313" s="5"/>
      <c r="AB313" s="5"/>
    </row>
    <row r="314" spans="11:28" x14ac:dyDescent="0.2"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5"/>
      <c r="Z314" s="5"/>
      <c r="AA314" s="5"/>
      <c r="AB314" s="5"/>
    </row>
    <row r="315" spans="11:28" x14ac:dyDescent="0.2"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5"/>
      <c r="Z315" s="5"/>
      <c r="AA315" s="5"/>
      <c r="AB315" s="5"/>
    </row>
    <row r="316" spans="11:28" x14ac:dyDescent="0.2"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5"/>
      <c r="Z316" s="5"/>
      <c r="AA316" s="5"/>
      <c r="AB316" s="5"/>
    </row>
    <row r="317" spans="11:28" x14ac:dyDescent="0.2"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5"/>
      <c r="Z317" s="5"/>
      <c r="AA317" s="5"/>
      <c r="AB317" s="5"/>
    </row>
    <row r="318" spans="11:28" x14ac:dyDescent="0.2"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5"/>
      <c r="Z318" s="5"/>
      <c r="AA318" s="5"/>
      <c r="AB318" s="5"/>
    </row>
    <row r="319" spans="11:28" x14ac:dyDescent="0.2"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5"/>
      <c r="Z319" s="5"/>
      <c r="AA319" s="5"/>
      <c r="AB319" s="5"/>
    </row>
    <row r="320" spans="11:28" x14ac:dyDescent="0.2"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5"/>
      <c r="Z320" s="5"/>
      <c r="AA320" s="5"/>
      <c r="AB320" s="5"/>
    </row>
    <row r="321" spans="11:28" x14ac:dyDescent="0.2"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5"/>
      <c r="Z321" s="5"/>
      <c r="AA321" s="5"/>
      <c r="AB321" s="5"/>
    </row>
    <row r="322" spans="11:28" x14ac:dyDescent="0.2"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5"/>
      <c r="Z322" s="5"/>
      <c r="AA322" s="5"/>
      <c r="AB322" s="5"/>
    </row>
    <row r="323" spans="11:28" x14ac:dyDescent="0.2"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5"/>
      <c r="Z323" s="5"/>
      <c r="AA323" s="5"/>
      <c r="AB323" s="5"/>
    </row>
    <row r="324" spans="11:28" x14ac:dyDescent="0.2"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5"/>
      <c r="Z324" s="5"/>
      <c r="AA324" s="5"/>
      <c r="AB324" s="5"/>
    </row>
    <row r="325" spans="11:28" x14ac:dyDescent="0.2"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5"/>
      <c r="Z325" s="5"/>
      <c r="AA325" s="5"/>
      <c r="AB325" s="5"/>
    </row>
    <row r="326" spans="11:28" x14ac:dyDescent="0.2"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5"/>
      <c r="Z326" s="5"/>
      <c r="AA326" s="5"/>
      <c r="AB326" s="5"/>
    </row>
    <row r="327" spans="11:28" x14ac:dyDescent="0.2"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5"/>
      <c r="Z327" s="5"/>
      <c r="AA327" s="5"/>
      <c r="AB327" s="5"/>
    </row>
    <row r="328" spans="11:28" x14ac:dyDescent="0.2"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5"/>
      <c r="Z328" s="5"/>
      <c r="AA328" s="5"/>
      <c r="AB328" s="5"/>
    </row>
    <row r="329" spans="11:28" x14ac:dyDescent="0.2"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5"/>
      <c r="Z329" s="5"/>
      <c r="AA329" s="5"/>
      <c r="AB329" s="5"/>
    </row>
    <row r="330" spans="11:28" x14ac:dyDescent="0.2"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5"/>
      <c r="Z330" s="5"/>
      <c r="AA330" s="5"/>
      <c r="AB330" s="5"/>
    </row>
    <row r="331" spans="11:28" x14ac:dyDescent="0.2"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5"/>
      <c r="Z331" s="5"/>
      <c r="AA331" s="5"/>
      <c r="AB331" s="5"/>
    </row>
    <row r="332" spans="11:28" x14ac:dyDescent="0.2"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5"/>
      <c r="Z332" s="5"/>
      <c r="AA332" s="5"/>
      <c r="AB332" s="5"/>
    </row>
    <row r="333" spans="11:28" x14ac:dyDescent="0.2"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5"/>
      <c r="Z333" s="5"/>
      <c r="AA333" s="5"/>
      <c r="AB333" s="5"/>
    </row>
    <row r="334" spans="11:28" x14ac:dyDescent="0.2"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5"/>
      <c r="Z334" s="5"/>
      <c r="AA334" s="5"/>
      <c r="AB334" s="5"/>
    </row>
    <row r="335" spans="11:28" x14ac:dyDescent="0.2"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5"/>
      <c r="Z335" s="5"/>
      <c r="AA335" s="5"/>
      <c r="AB335" s="5"/>
    </row>
    <row r="336" spans="11:28" x14ac:dyDescent="0.2"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5"/>
      <c r="Z336" s="5"/>
      <c r="AA336" s="5"/>
      <c r="AB336" s="5"/>
    </row>
    <row r="337" spans="11:28" x14ac:dyDescent="0.2"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5"/>
      <c r="Z337" s="5"/>
      <c r="AA337" s="5"/>
      <c r="AB337" s="5"/>
    </row>
    <row r="338" spans="11:28" x14ac:dyDescent="0.2"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5"/>
      <c r="Z338" s="5"/>
      <c r="AA338" s="5"/>
      <c r="AB338" s="5"/>
    </row>
    <row r="339" spans="11:28" x14ac:dyDescent="0.2"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5"/>
      <c r="Z339" s="5"/>
      <c r="AA339" s="5"/>
      <c r="AB339" s="5"/>
    </row>
    <row r="340" spans="11:28" x14ac:dyDescent="0.2"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5"/>
      <c r="Z340" s="5"/>
      <c r="AA340" s="5"/>
      <c r="AB340" s="5"/>
    </row>
    <row r="341" spans="11:28" x14ac:dyDescent="0.2"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5"/>
      <c r="Z341" s="5"/>
      <c r="AA341" s="5"/>
      <c r="AB341" s="5"/>
    </row>
    <row r="342" spans="11:28" x14ac:dyDescent="0.2"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5"/>
      <c r="Z342" s="5"/>
      <c r="AA342" s="5"/>
      <c r="AB342" s="5"/>
    </row>
    <row r="343" spans="11:28" x14ac:dyDescent="0.2"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5"/>
      <c r="Z343" s="5"/>
      <c r="AA343" s="5"/>
      <c r="AB343" s="5"/>
    </row>
    <row r="344" spans="11:28" x14ac:dyDescent="0.2"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5"/>
      <c r="Z344" s="5"/>
      <c r="AA344" s="5"/>
      <c r="AB344" s="5"/>
    </row>
    <row r="345" spans="11:28" x14ac:dyDescent="0.2"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5"/>
      <c r="Z345" s="5"/>
      <c r="AA345" s="5"/>
      <c r="AB345" s="5"/>
    </row>
    <row r="346" spans="11:28" x14ac:dyDescent="0.2"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5"/>
      <c r="Z346" s="5"/>
      <c r="AA346" s="5"/>
      <c r="AB346" s="5"/>
    </row>
    <row r="347" spans="11:28" x14ac:dyDescent="0.2"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5"/>
      <c r="Z347" s="5"/>
      <c r="AA347" s="5"/>
      <c r="AB347" s="5"/>
    </row>
    <row r="348" spans="11:28" x14ac:dyDescent="0.2"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5"/>
      <c r="Z348" s="5"/>
      <c r="AA348" s="5"/>
      <c r="AB348" s="5"/>
    </row>
    <row r="349" spans="11:28" x14ac:dyDescent="0.2"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5"/>
      <c r="Z349" s="5"/>
      <c r="AA349" s="5"/>
      <c r="AB349" s="5"/>
    </row>
    <row r="350" spans="11:28" x14ac:dyDescent="0.2"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5"/>
      <c r="Z350" s="5"/>
      <c r="AA350" s="5"/>
      <c r="AB350" s="5"/>
    </row>
    <row r="351" spans="11:28" x14ac:dyDescent="0.2"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5"/>
      <c r="Z351" s="5"/>
      <c r="AA351" s="5"/>
      <c r="AB351" s="5"/>
    </row>
    <row r="352" spans="11:28" x14ac:dyDescent="0.2"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5"/>
      <c r="Z352" s="5"/>
      <c r="AA352" s="5"/>
      <c r="AB352" s="5"/>
    </row>
    <row r="353" spans="11:28" x14ac:dyDescent="0.2"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5"/>
      <c r="Z353" s="5"/>
      <c r="AA353" s="5"/>
      <c r="AB353" s="5"/>
    </row>
    <row r="354" spans="11:28" x14ac:dyDescent="0.2"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5"/>
      <c r="Z354" s="5"/>
      <c r="AA354" s="5"/>
      <c r="AB354" s="5"/>
    </row>
    <row r="355" spans="11:28" x14ac:dyDescent="0.2"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5"/>
      <c r="Z355" s="5"/>
      <c r="AA355" s="5"/>
      <c r="AB355" s="5"/>
    </row>
    <row r="356" spans="11:28" x14ac:dyDescent="0.2"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5"/>
      <c r="Z356" s="5"/>
      <c r="AA356" s="5"/>
      <c r="AB356" s="5"/>
    </row>
    <row r="357" spans="11:28" x14ac:dyDescent="0.2"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5"/>
      <c r="Z357" s="5"/>
      <c r="AA357" s="5"/>
      <c r="AB357" s="5"/>
    </row>
    <row r="358" spans="11:28" x14ac:dyDescent="0.2"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5"/>
      <c r="Z358" s="5"/>
      <c r="AA358" s="5"/>
      <c r="AB358" s="5"/>
    </row>
    <row r="359" spans="11:28" x14ac:dyDescent="0.2"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5"/>
      <c r="Z359" s="5"/>
      <c r="AA359" s="5"/>
      <c r="AB359" s="5"/>
    </row>
    <row r="360" spans="11:28" x14ac:dyDescent="0.2"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5"/>
      <c r="Z360" s="5"/>
      <c r="AA360" s="5"/>
      <c r="AB360" s="5"/>
    </row>
    <row r="361" spans="11:28" x14ac:dyDescent="0.2"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5"/>
      <c r="Z361" s="5"/>
      <c r="AA361" s="5"/>
      <c r="AB361" s="5"/>
    </row>
    <row r="362" spans="11:28" x14ac:dyDescent="0.2"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5"/>
      <c r="Z362" s="5"/>
      <c r="AA362" s="5"/>
      <c r="AB362" s="5"/>
    </row>
    <row r="363" spans="11:28" x14ac:dyDescent="0.2"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5"/>
      <c r="Z363" s="5"/>
      <c r="AA363" s="5"/>
      <c r="AB363" s="5"/>
    </row>
    <row r="364" spans="11:28" x14ac:dyDescent="0.2"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5"/>
      <c r="Z364" s="5"/>
      <c r="AA364" s="5"/>
      <c r="AB364" s="5"/>
    </row>
    <row r="365" spans="11:28" x14ac:dyDescent="0.2"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5"/>
      <c r="Z365" s="5"/>
      <c r="AA365" s="5"/>
      <c r="AB365" s="5"/>
    </row>
    <row r="366" spans="11:28" x14ac:dyDescent="0.2"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5"/>
      <c r="Z366" s="5"/>
      <c r="AA366" s="5"/>
      <c r="AB366" s="5"/>
    </row>
    <row r="367" spans="11:28" x14ac:dyDescent="0.2"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5"/>
      <c r="Z367" s="5"/>
      <c r="AA367" s="5"/>
      <c r="AB367" s="5"/>
    </row>
    <row r="368" spans="11:28" x14ac:dyDescent="0.2"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5"/>
      <c r="Z368" s="5"/>
      <c r="AA368" s="5"/>
      <c r="AB368" s="5"/>
    </row>
    <row r="369" spans="11:28" x14ac:dyDescent="0.2"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5"/>
      <c r="Z369" s="5"/>
      <c r="AA369" s="5"/>
      <c r="AB369" s="5"/>
    </row>
    <row r="370" spans="11:28" x14ac:dyDescent="0.2"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5"/>
      <c r="Z370" s="5"/>
      <c r="AA370" s="5"/>
      <c r="AB370" s="5"/>
    </row>
    <row r="371" spans="11:28" x14ac:dyDescent="0.2"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5"/>
      <c r="Z371" s="5"/>
      <c r="AA371" s="5"/>
      <c r="AB371" s="5"/>
    </row>
    <row r="372" spans="11:28" x14ac:dyDescent="0.2"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5"/>
      <c r="Z372" s="5"/>
      <c r="AA372" s="5"/>
      <c r="AB372" s="5"/>
    </row>
    <row r="373" spans="11:28" x14ac:dyDescent="0.2"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5"/>
      <c r="Z373" s="5"/>
      <c r="AA373" s="5"/>
      <c r="AB373" s="5"/>
    </row>
    <row r="374" spans="11:28" x14ac:dyDescent="0.2"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5"/>
      <c r="Z374" s="5"/>
      <c r="AA374" s="5"/>
      <c r="AB374" s="5"/>
    </row>
    <row r="375" spans="11:28" x14ac:dyDescent="0.2"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5"/>
      <c r="Z375" s="5"/>
      <c r="AA375" s="5"/>
      <c r="AB375" s="5"/>
    </row>
    <row r="376" spans="11:28" x14ac:dyDescent="0.2"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5"/>
      <c r="Z376" s="5"/>
      <c r="AA376" s="5"/>
      <c r="AB376" s="5"/>
    </row>
    <row r="377" spans="11:28" x14ac:dyDescent="0.2"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5"/>
      <c r="Z377" s="5"/>
      <c r="AA377" s="5"/>
      <c r="AB377" s="5"/>
    </row>
    <row r="378" spans="11:28" x14ac:dyDescent="0.2"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5"/>
      <c r="Z378" s="5"/>
      <c r="AA378" s="5"/>
      <c r="AB378" s="5"/>
    </row>
    <row r="379" spans="11:28" x14ac:dyDescent="0.2"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5"/>
      <c r="Z379" s="5"/>
      <c r="AA379" s="5"/>
      <c r="AB379" s="5"/>
    </row>
    <row r="380" spans="11:28" x14ac:dyDescent="0.2"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5"/>
      <c r="Z380" s="5"/>
      <c r="AA380" s="5"/>
      <c r="AB380" s="5"/>
    </row>
    <row r="381" spans="11:28" x14ac:dyDescent="0.2"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5"/>
      <c r="Z381" s="5"/>
      <c r="AA381" s="5"/>
      <c r="AB381" s="5"/>
    </row>
    <row r="382" spans="11:28" x14ac:dyDescent="0.2"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5"/>
      <c r="Z382" s="5"/>
      <c r="AA382" s="5"/>
      <c r="AB382" s="5"/>
    </row>
    <row r="383" spans="11:28" x14ac:dyDescent="0.2"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5"/>
      <c r="Z383" s="5"/>
      <c r="AA383" s="5"/>
      <c r="AB383" s="5"/>
    </row>
    <row r="384" spans="11:28" x14ac:dyDescent="0.2"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5"/>
      <c r="Z384" s="5"/>
      <c r="AA384" s="5"/>
      <c r="AB384" s="5"/>
    </row>
    <row r="385" spans="11:28" x14ac:dyDescent="0.2"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5"/>
      <c r="Z385" s="5"/>
      <c r="AA385" s="5"/>
      <c r="AB385" s="5"/>
    </row>
    <row r="386" spans="11:28" x14ac:dyDescent="0.2"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5"/>
      <c r="Z386" s="5"/>
      <c r="AA386" s="5"/>
      <c r="AB386" s="5"/>
    </row>
    <row r="387" spans="11:28" x14ac:dyDescent="0.2"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5"/>
      <c r="Z387" s="5"/>
      <c r="AA387" s="5"/>
      <c r="AB387" s="5"/>
    </row>
    <row r="388" spans="11:28" x14ac:dyDescent="0.2"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5"/>
      <c r="Z388" s="5"/>
      <c r="AA388" s="5"/>
      <c r="AB388" s="5"/>
    </row>
    <row r="389" spans="11:28" x14ac:dyDescent="0.2"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5"/>
      <c r="Z389" s="5"/>
      <c r="AA389" s="5"/>
      <c r="AB389" s="5"/>
    </row>
    <row r="390" spans="11:28" x14ac:dyDescent="0.2"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5"/>
      <c r="Z390" s="5"/>
      <c r="AA390" s="5"/>
      <c r="AB390" s="5"/>
    </row>
    <row r="391" spans="11:28" x14ac:dyDescent="0.2"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5"/>
      <c r="Z391" s="5"/>
      <c r="AA391" s="5"/>
      <c r="AB391" s="5"/>
    </row>
    <row r="392" spans="11:28" x14ac:dyDescent="0.2"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5"/>
      <c r="Z392" s="5"/>
      <c r="AA392" s="5"/>
      <c r="AB392" s="5"/>
    </row>
    <row r="393" spans="11:28" x14ac:dyDescent="0.2"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5"/>
      <c r="Z393" s="5"/>
      <c r="AA393" s="5"/>
      <c r="AB393" s="5"/>
    </row>
    <row r="394" spans="11:28" x14ac:dyDescent="0.2"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5"/>
      <c r="Z394" s="5"/>
      <c r="AA394" s="5"/>
      <c r="AB394" s="5"/>
    </row>
    <row r="395" spans="11:28" x14ac:dyDescent="0.2"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5"/>
      <c r="Z395" s="5"/>
      <c r="AA395" s="5"/>
      <c r="AB395" s="5"/>
    </row>
    <row r="396" spans="11:28" x14ac:dyDescent="0.2"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5"/>
      <c r="Z396" s="5"/>
      <c r="AA396" s="5"/>
      <c r="AB396" s="5"/>
    </row>
    <row r="397" spans="11:28" x14ac:dyDescent="0.2"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5"/>
      <c r="Z397" s="5"/>
      <c r="AA397" s="5"/>
      <c r="AB397" s="5"/>
    </row>
    <row r="398" spans="11:28" x14ac:dyDescent="0.2"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5"/>
      <c r="Z398" s="5"/>
      <c r="AA398" s="5"/>
      <c r="AB398" s="5"/>
    </row>
    <row r="399" spans="11:28" x14ac:dyDescent="0.2"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5"/>
      <c r="Z399" s="5"/>
      <c r="AA399" s="5"/>
      <c r="AB399" s="5"/>
    </row>
    <row r="400" spans="11:28" x14ac:dyDescent="0.2"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5"/>
      <c r="Z400" s="5"/>
      <c r="AA400" s="5"/>
      <c r="AB400" s="5"/>
    </row>
    <row r="401" spans="11:28" x14ac:dyDescent="0.2"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5"/>
      <c r="Z401" s="5"/>
      <c r="AA401" s="5"/>
      <c r="AB401" s="5"/>
    </row>
    <row r="402" spans="11:28" x14ac:dyDescent="0.2"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5"/>
      <c r="Z402" s="5"/>
      <c r="AA402" s="5"/>
      <c r="AB402" s="5"/>
    </row>
    <row r="403" spans="11:28" x14ac:dyDescent="0.2"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5"/>
      <c r="Z403" s="5"/>
      <c r="AA403" s="5"/>
      <c r="AB403" s="5"/>
    </row>
    <row r="404" spans="11:28" x14ac:dyDescent="0.2"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5"/>
      <c r="Z404" s="5"/>
      <c r="AA404" s="5"/>
      <c r="AB404" s="5"/>
    </row>
    <row r="405" spans="11:28" x14ac:dyDescent="0.2"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5"/>
      <c r="Z405" s="5"/>
      <c r="AA405" s="5"/>
      <c r="AB405" s="5"/>
    </row>
    <row r="406" spans="11:28" x14ac:dyDescent="0.2"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5"/>
      <c r="Z406" s="5"/>
      <c r="AA406" s="5"/>
      <c r="AB406" s="5"/>
    </row>
    <row r="407" spans="11:28" x14ac:dyDescent="0.2"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5"/>
      <c r="Z407" s="5"/>
      <c r="AA407" s="5"/>
      <c r="AB407" s="5"/>
    </row>
    <row r="408" spans="11:28" x14ac:dyDescent="0.2"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5"/>
      <c r="Z408" s="5"/>
      <c r="AA408" s="5"/>
      <c r="AB408" s="5"/>
    </row>
    <row r="409" spans="11:28" x14ac:dyDescent="0.2"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5"/>
      <c r="Z409" s="5"/>
      <c r="AA409" s="5"/>
      <c r="AB409" s="5"/>
    </row>
    <row r="410" spans="11:28" x14ac:dyDescent="0.2"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5"/>
      <c r="Z410" s="5"/>
      <c r="AA410" s="5"/>
      <c r="AB410" s="5"/>
    </row>
    <row r="411" spans="11:28" x14ac:dyDescent="0.2"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5"/>
      <c r="Z411" s="5"/>
      <c r="AA411" s="5"/>
      <c r="AB411" s="5"/>
    </row>
    <row r="412" spans="11:28" x14ac:dyDescent="0.2"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5"/>
      <c r="Z412" s="5"/>
      <c r="AA412" s="5"/>
      <c r="AB412" s="5"/>
    </row>
    <row r="413" spans="11:28" x14ac:dyDescent="0.2"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5"/>
      <c r="Z413" s="5"/>
      <c r="AA413" s="5"/>
      <c r="AB413" s="5"/>
    </row>
    <row r="414" spans="11:28" x14ac:dyDescent="0.2"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5"/>
      <c r="Z414" s="5"/>
      <c r="AA414" s="5"/>
      <c r="AB414" s="5"/>
    </row>
    <row r="415" spans="11:28" x14ac:dyDescent="0.2"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5"/>
      <c r="Z415" s="5"/>
      <c r="AA415" s="5"/>
      <c r="AB415" s="5"/>
    </row>
    <row r="416" spans="11:28" x14ac:dyDescent="0.2"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5"/>
      <c r="Z416" s="5"/>
      <c r="AA416" s="5"/>
      <c r="AB416" s="5"/>
    </row>
    <row r="417" spans="11:28" x14ac:dyDescent="0.2"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5"/>
      <c r="Z417" s="5"/>
      <c r="AA417" s="5"/>
      <c r="AB417" s="5"/>
    </row>
    <row r="418" spans="11:28" x14ac:dyDescent="0.2"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5"/>
      <c r="Z418" s="5"/>
      <c r="AA418" s="5"/>
      <c r="AB418" s="5"/>
    </row>
    <row r="419" spans="11:28" x14ac:dyDescent="0.2"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5"/>
      <c r="Z419" s="5"/>
      <c r="AA419" s="5"/>
      <c r="AB419" s="5"/>
    </row>
    <row r="420" spans="11:28" x14ac:dyDescent="0.2"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5"/>
      <c r="Z420" s="5"/>
      <c r="AA420" s="5"/>
      <c r="AB420" s="5"/>
    </row>
    <row r="421" spans="11:28" x14ac:dyDescent="0.2"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5"/>
      <c r="Z421" s="5"/>
      <c r="AA421" s="5"/>
      <c r="AB421" s="5"/>
    </row>
    <row r="422" spans="11:28" x14ac:dyDescent="0.2"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5"/>
      <c r="Z422" s="5"/>
      <c r="AA422" s="5"/>
      <c r="AB422" s="5"/>
    </row>
    <row r="423" spans="11:28" x14ac:dyDescent="0.2"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5"/>
      <c r="Z423" s="5"/>
      <c r="AA423" s="5"/>
      <c r="AB423" s="5"/>
    </row>
    <row r="424" spans="11:28" x14ac:dyDescent="0.2"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5"/>
      <c r="Z424" s="5"/>
      <c r="AA424" s="5"/>
      <c r="AB424" s="5"/>
    </row>
    <row r="425" spans="11:28" x14ac:dyDescent="0.2"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5"/>
      <c r="Z425" s="5"/>
      <c r="AA425" s="5"/>
      <c r="AB425" s="5"/>
    </row>
    <row r="426" spans="11:28" x14ac:dyDescent="0.2"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5"/>
      <c r="Z426" s="5"/>
      <c r="AA426" s="5"/>
      <c r="AB426" s="5"/>
    </row>
    <row r="427" spans="11:28" x14ac:dyDescent="0.2"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5"/>
      <c r="Z427" s="5"/>
      <c r="AA427" s="5"/>
      <c r="AB427" s="5"/>
    </row>
    <row r="428" spans="11:28" x14ac:dyDescent="0.2"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5"/>
      <c r="Z428" s="5"/>
      <c r="AA428" s="5"/>
      <c r="AB428" s="5"/>
    </row>
    <row r="429" spans="11:28" x14ac:dyDescent="0.2"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5"/>
      <c r="Z429" s="5"/>
      <c r="AA429" s="5"/>
      <c r="AB429" s="5"/>
    </row>
    <row r="430" spans="11:28" x14ac:dyDescent="0.2"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5"/>
      <c r="Z430" s="5"/>
      <c r="AA430" s="5"/>
      <c r="AB430" s="5"/>
    </row>
    <row r="431" spans="11:28" x14ac:dyDescent="0.2"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5"/>
      <c r="Z431" s="5"/>
      <c r="AA431" s="5"/>
      <c r="AB431" s="5"/>
    </row>
    <row r="432" spans="11:28" x14ac:dyDescent="0.2"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5"/>
      <c r="Z432" s="5"/>
      <c r="AA432" s="5"/>
      <c r="AB432" s="5"/>
    </row>
    <row r="433" spans="11:28" x14ac:dyDescent="0.2"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5"/>
      <c r="Z433" s="5"/>
      <c r="AA433" s="5"/>
      <c r="AB433" s="5"/>
    </row>
    <row r="434" spans="11:28" x14ac:dyDescent="0.2"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5"/>
      <c r="Z434" s="5"/>
      <c r="AA434" s="5"/>
      <c r="AB434" s="5"/>
    </row>
    <row r="435" spans="11:28" x14ac:dyDescent="0.2"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5"/>
      <c r="Z435" s="5"/>
      <c r="AA435" s="5"/>
      <c r="AB435" s="5"/>
    </row>
    <row r="436" spans="11:28" x14ac:dyDescent="0.2"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5"/>
      <c r="Z436" s="5"/>
      <c r="AA436" s="5"/>
      <c r="AB436" s="5"/>
    </row>
    <row r="437" spans="11:28" x14ac:dyDescent="0.2"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5"/>
      <c r="Z437" s="5"/>
      <c r="AA437" s="5"/>
      <c r="AB437" s="5"/>
    </row>
    <row r="438" spans="11:28" x14ac:dyDescent="0.2"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5"/>
      <c r="Z438" s="5"/>
      <c r="AA438" s="5"/>
      <c r="AB438" s="5"/>
    </row>
    <row r="439" spans="11:28" x14ac:dyDescent="0.2"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5"/>
      <c r="Z439" s="5"/>
      <c r="AA439" s="5"/>
      <c r="AB439" s="5"/>
    </row>
    <row r="440" spans="11:28" x14ac:dyDescent="0.2"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5"/>
      <c r="Z440" s="5"/>
      <c r="AA440" s="5"/>
      <c r="AB440" s="5"/>
    </row>
    <row r="441" spans="11:28" x14ac:dyDescent="0.2"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5"/>
      <c r="Z441" s="5"/>
      <c r="AA441" s="5"/>
      <c r="AB441" s="5"/>
    </row>
    <row r="442" spans="11:28" x14ac:dyDescent="0.2"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5"/>
      <c r="Z442" s="5"/>
      <c r="AA442" s="5"/>
      <c r="AB442" s="5"/>
    </row>
    <row r="443" spans="11:28" x14ac:dyDescent="0.2"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5"/>
      <c r="Z443" s="5"/>
      <c r="AA443" s="5"/>
      <c r="AB443" s="5"/>
    </row>
    <row r="444" spans="11:28" x14ac:dyDescent="0.2"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5"/>
      <c r="Z444" s="5"/>
      <c r="AA444" s="5"/>
      <c r="AB444" s="5"/>
    </row>
    <row r="445" spans="11:28" x14ac:dyDescent="0.2"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5"/>
      <c r="Z445" s="5"/>
      <c r="AA445" s="5"/>
      <c r="AB445" s="5"/>
    </row>
    <row r="446" spans="11:28" x14ac:dyDescent="0.2"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5"/>
      <c r="Z446" s="5"/>
      <c r="AA446" s="5"/>
      <c r="AB446" s="5"/>
    </row>
    <row r="447" spans="11:28" x14ac:dyDescent="0.2"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5"/>
      <c r="Z447" s="5"/>
      <c r="AA447" s="5"/>
      <c r="AB447" s="5"/>
    </row>
    <row r="448" spans="11:28" x14ac:dyDescent="0.2"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5"/>
      <c r="Z448" s="5"/>
      <c r="AA448" s="5"/>
      <c r="AB448" s="5"/>
    </row>
    <row r="449" spans="11:28" x14ac:dyDescent="0.2"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5"/>
      <c r="Z449" s="5"/>
      <c r="AA449" s="5"/>
      <c r="AB449" s="5"/>
    </row>
    <row r="450" spans="11:28" x14ac:dyDescent="0.2"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5"/>
      <c r="Z450" s="5"/>
      <c r="AA450" s="5"/>
      <c r="AB450" s="5"/>
    </row>
    <row r="451" spans="11:28" x14ac:dyDescent="0.2"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5"/>
      <c r="Z451" s="5"/>
      <c r="AA451" s="5"/>
      <c r="AB451" s="5"/>
    </row>
    <row r="452" spans="11:28" x14ac:dyDescent="0.2"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5"/>
      <c r="Z452" s="5"/>
      <c r="AA452" s="5"/>
      <c r="AB452" s="5"/>
    </row>
    <row r="453" spans="11:28" x14ac:dyDescent="0.2"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5"/>
      <c r="Z453" s="5"/>
      <c r="AA453" s="5"/>
      <c r="AB453" s="5"/>
    </row>
    <row r="454" spans="11:28" x14ac:dyDescent="0.2"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5"/>
      <c r="Z454" s="5"/>
      <c r="AA454" s="5"/>
      <c r="AB454" s="5"/>
    </row>
    <row r="455" spans="11:28" x14ac:dyDescent="0.2"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5"/>
      <c r="Z455" s="5"/>
      <c r="AA455" s="5"/>
      <c r="AB455" s="5"/>
    </row>
    <row r="456" spans="11:28" x14ac:dyDescent="0.2"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5"/>
      <c r="Z456" s="5"/>
      <c r="AA456" s="5"/>
      <c r="AB456" s="5"/>
    </row>
    <row r="457" spans="11:28" x14ac:dyDescent="0.2"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5"/>
      <c r="Z457" s="5"/>
      <c r="AA457" s="5"/>
      <c r="AB457" s="5"/>
    </row>
    <row r="458" spans="11:28" x14ac:dyDescent="0.2"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5"/>
      <c r="Z458" s="5"/>
      <c r="AA458" s="5"/>
      <c r="AB458" s="5"/>
    </row>
    <row r="459" spans="11:28" x14ac:dyDescent="0.2"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5"/>
      <c r="Z459" s="5"/>
      <c r="AA459" s="5"/>
      <c r="AB459" s="5"/>
    </row>
    <row r="460" spans="11:28" x14ac:dyDescent="0.2"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5"/>
      <c r="Z460" s="5"/>
      <c r="AA460" s="5"/>
      <c r="AB460" s="5"/>
    </row>
    <row r="461" spans="11:28" x14ac:dyDescent="0.2"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5"/>
      <c r="Z461" s="5"/>
      <c r="AA461" s="5"/>
      <c r="AB461" s="5"/>
    </row>
    <row r="462" spans="11:28" x14ac:dyDescent="0.2"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5"/>
      <c r="Z462" s="5"/>
      <c r="AA462" s="5"/>
      <c r="AB462" s="5"/>
    </row>
    <row r="463" spans="11:28" x14ac:dyDescent="0.2"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5"/>
      <c r="Z463" s="5"/>
      <c r="AA463" s="5"/>
      <c r="AB463" s="5"/>
    </row>
    <row r="464" spans="11:28" x14ac:dyDescent="0.2"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5"/>
      <c r="Z464" s="5"/>
      <c r="AA464" s="5"/>
      <c r="AB464" s="5"/>
    </row>
    <row r="465" spans="11:28" x14ac:dyDescent="0.2"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5"/>
      <c r="Z465" s="5"/>
      <c r="AA465" s="5"/>
      <c r="AB465" s="5"/>
    </row>
    <row r="466" spans="11:28" x14ac:dyDescent="0.2"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5"/>
      <c r="Z466" s="5"/>
      <c r="AA466" s="5"/>
      <c r="AB466" s="5"/>
    </row>
    <row r="467" spans="11:28" x14ac:dyDescent="0.2"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5"/>
      <c r="Z467" s="5"/>
      <c r="AA467" s="5"/>
      <c r="AB467" s="5"/>
    </row>
    <row r="468" spans="11:28" x14ac:dyDescent="0.2"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5"/>
      <c r="Z468" s="5"/>
      <c r="AA468" s="5"/>
      <c r="AB468" s="5"/>
    </row>
    <row r="469" spans="11:28" x14ac:dyDescent="0.2"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5"/>
      <c r="Z469" s="5"/>
      <c r="AA469" s="5"/>
      <c r="AB469" s="5"/>
    </row>
    <row r="470" spans="11:28" x14ac:dyDescent="0.2"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5"/>
      <c r="Z470" s="5"/>
      <c r="AA470" s="5"/>
      <c r="AB470" s="5"/>
    </row>
    <row r="471" spans="11:28" x14ac:dyDescent="0.2"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5"/>
      <c r="Z471" s="5"/>
      <c r="AA471" s="5"/>
      <c r="AB471" s="5"/>
    </row>
    <row r="472" spans="11:28" x14ac:dyDescent="0.2"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5"/>
      <c r="Z472" s="5"/>
      <c r="AA472" s="5"/>
      <c r="AB472" s="5"/>
    </row>
    <row r="473" spans="11:28" x14ac:dyDescent="0.2"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5"/>
      <c r="Z473" s="5"/>
      <c r="AA473" s="5"/>
      <c r="AB473" s="5"/>
    </row>
    <row r="474" spans="11:28" x14ac:dyDescent="0.2"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5"/>
      <c r="Z474" s="5"/>
      <c r="AA474" s="5"/>
      <c r="AB474" s="5"/>
    </row>
    <row r="475" spans="11:28" x14ac:dyDescent="0.2"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5"/>
      <c r="Z475" s="5"/>
      <c r="AA475" s="5"/>
      <c r="AB475" s="5"/>
    </row>
    <row r="476" spans="11:28" x14ac:dyDescent="0.2"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5"/>
      <c r="Z476" s="5"/>
      <c r="AA476" s="5"/>
      <c r="AB476" s="5"/>
    </row>
    <row r="477" spans="11:28" x14ac:dyDescent="0.2"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5"/>
      <c r="Z477" s="5"/>
      <c r="AA477" s="5"/>
      <c r="AB477" s="5"/>
    </row>
    <row r="478" spans="11:28" x14ac:dyDescent="0.2"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5"/>
      <c r="Z478" s="5"/>
      <c r="AA478" s="5"/>
      <c r="AB478" s="5"/>
    </row>
    <row r="479" spans="11:28" x14ac:dyDescent="0.2"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5"/>
      <c r="Z479" s="5"/>
      <c r="AA479" s="5"/>
      <c r="AB479" s="5"/>
    </row>
    <row r="480" spans="11:28" x14ac:dyDescent="0.2"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5"/>
      <c r="Z480" s="5"/>
      <c r="AA480" s="5"/>
      <c r="AB480" s="5"/>
    </row>
  </sheetData>
  <sheetProtection selectLockedCells="1"/>
  <mergeCells count="80">
    <mergeCell ref="H110:I110"/>
    <mergeCell ref="H124:I124"/>
    <mergeCell ref="H117:I117"/>
    <mergeCell ref="A109:I109"/>
    <mergeCell ref="A116:I116"/>
    <mergeCell ref="A123:I123"/>
    <mergeCell ref="A119:C119"/>
    <mergeCell ref="A120:C120"/>
    <mergeCell ref="A121:C121"/>
    <mergeCell ref="A122:C122"/>
    <mergeCell ref="A124:B124"/>
    <mergeCell ref="D124:E124"/>
    <mergeCell ref="F124:G124"/>
    <mergeCell ref="A117:B117"/>
    <mergeCell ref="D117:E117"/>
    <mergeCell ref="F117:G117"/>
    <mergeCell ref="A125:C125"/>
    <mergeCell ref="A126:C126"/>
    <mergeCell ref="A127:C127"/>
    <mergeCell ref="A128:C128"/>
    <mergeCell ref="A129:C129"/>
    <mergeCell ref="A118:C118"/>
    <mergeCell ref="A111:C111"/>
    <mergeCell ref="A112:C112"/>
    <mergeCell ref="A113:C113"/>
    <mergeCell ref="A114:C114"/>
    <mergeCell ref="A115:C115"/>
    <mergeCell ref="H103:I103"/>
    <mergeCell ref="A104:C104"/>
    <mergeCell ref="A147:J147"/>
    <mergeCell ref="A95:B95"/>
    <mergeCell ref="D95:E95"/>
    <mergeCell ref="F95:G95"/>
    <mergeCell ref="A96:C96"/>
    <mergeCell ref="H96:I96"/>
    <mergeCell ref="A97:C97"/>
    <mergeCell ref="A98:C98"/>
    <mergeCell ref="A99:C99"/>
    <mergeCell ref="A100:C100"/>
    <mergeCell ref="F110:G110"/>
    <mergeCell ref="A102:B102"/>
    <mergeCell ref="D102:E102"/>
    <mergeCell ref="F102:G102"/>
    <mergeCell ref="A2:C2"/>
    <mergeCell ref="A3:C3"/>
    <mergeCell ref="D2:J2"/>
    <mergeCell ref="D3:J3"/>
    <mergeCell ref="A149:J149"/>
    <mergeCell ref="H89:I89"/>
    <mergeCell ref="G26:H26"/>
    <mergeCell ref="E10:F10"/>
    <mergeCell ref="F54:H54"/>
    <mergeCell ref="C55:F55"/>
    <mergeCell ref="A87:G87"/>
    <mergeCell ref="A94:G94"/>
    <mergeCell ref="A101:G101"/>
    <mergeCell ref="C140:F140"/>
    <mergeCell ref="A89:C89"/>
    <mergeCell ref="D88:E88"/>
    <mergeCell ref="A151:J151"/>
    <mergeCell ref="A148:J148"/>
    <mergeCell ref="A144:J144"/>
    <mergeCell ref="A145:J145"/>
    <mergeCell ref="A146:J146"/>
    <mergeCell ref="F88:G88"/>
    <mergeCell ref="B133:C133"/>
    <mergeCell ref="B134:C134"/>
    <mergeCell ref="B132:C132"/>
    <mergeCell ref="A88:B88"/>
    <mergeCell ref="A93:C93"/>
    <mergeCell ref="A92:C92"/>
    <mergeCell ref="A91:C91"/>
    <mergeCell ref="A90:C90"/>
    <mergeCell ref="B130:C130"/>
    <mergeCell ref="A103:C103"/>
    <mergeCell ref="A105:C105"/>
    <mergeCell ref="A106:C106"/>
    <mergeCell ref="A107:C107"/>
    <mergeCell ref="A110:B110"/>
    <mergeCell ref="D110:E110"/>
  </mergeCells>
  <phoneticPr fontId="2" type="noConversion"/>
  <hyperlinks>
    <hyperlink ref="A151" r:id="rId1"/>
  </hyperlinks>
  <printOptions horizontalCentered="1"/>
  <pageMargins left="0.75" right="0.75" top="1" bottom="1" header="0.5" footer="0.5"/>
  <pageSetup orientation="portrait" r:id="rId2"/>
  <headerFooter alignWithMargins="0">
    <oddHeader>&amp;L&amp;"Arial Black,Regular"&amp;14TIGERFLOW Booster Sizing Worksheet&amp;R&amp;11&amp;D</oddHeader>
    <oddFooter>&amp;L&amp;"Arial,Bold"TIGERFLOW Systems, Inc.&amp;"Arial,Regular", Copyright 2007&amp;RSheet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Sheet1!Área_de_impresión</vt:lpstr>
    </vt:vector>
  </TitlesOfParts>
  <Company>TIGERFLOW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Martinez, Karla</dc:creator>
  <cp:lastModifiedBy>Valenzuela Martinez, Karla</cp:lastModifiedBy>
  <cp:lastPrinted>2007-10-11T04:06:10Z</cp:lastPrinted>
  <dcterms:created xsi:type="dcterms:W3CDTF">2007-09-29T00:15:42Z</dcterms:created>
  <dcterms:modified xsi:type="dcterms:W3CDTF">2016-02-02T23:35:23Z</dcterms:modified>
</cp:coreProperties>
</file>